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Alex\Administratif\Bourse\"/>
    </mc:Choice>
  </mc:AlternateContent>
  <xr:revisionPtr revIDLastSave="0" documentId="13_ncr:1_{218F19B8-4254-45D0-BFB4-F586D32D5842}" xr6:coauthVersionLast="41" xr6:coauthVersionMax="41" xr10:uidLastSave="{00000000-0000-0000-0000-000000000000}"/>
  <bookViews>
    <workbookView xWindow="-120" yWindow="-120" windowWidth="24240" windowHeight="13740" xr2:uid="{5F86A808-377A-457C-BC66-A4A5ACAC1F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2" i="1" l="1"/>
  <c r="F92" i="1"/>
  <c r="E92" i="1"/>
  <c r="E51" i="1" l="1"/>
  <c r="F51" i="1" s="1"/>
  <c r="D75" i="1" s="1"/>
  <c r="F79" i="1"/>
  <c r="D33" i="1"/>
  <c r="D71" i="1" l="1"/>
  <c r="G65" i="1" s="1"/>
  <c r="G68" i="1" s="1"/>
  <c r="D86" i="1"/>
  <c r="F27" i="1"/>
  <c r="D68" i="1" l="1"/>
  <c r="F65" i="1"/>
  <c r="F68" i="1" s="1"/>
  <c r="H65" i="1"/>
  <c r="H68" i="1" s="1"/>
  <c r="E65" i="1"/>
  <c r="E68" i="1" s="1"/>
  <c r="F86" i="1"/>
  <c r="E27" i="1"/>
  <c r="E30" i="1" s="1"/>
  <c r="F30" i="1"/>
  <c r="H27" i="1"/>
  <c r="H30" i="1" s="1"/>
  <c r="G27" i="1"/>
  <c r="G30" i="1" s="1"/>
  <c r="D30" i="1"/>
  <c r="E71" i="1" l="1"/>
  <c r="F71" i="1" s="1"/>
  <c r="G71" i="1" s="1"/>
  <c r="E86" i="1"/>
  <c r="E33" i="1"/>
  <c r="F33" i="1" s="1"/>
  <c r="G33" i="1" s="1"/>
  <c r="D97" i="1" l="1"/>
  <c r="E97" i="1" s="1"/>
  <c r="D101" i="1" s="1"/>
  <c r="F97" i="1" l="1"/>
  <c r="F101" i="1" s="1"/>
  <c r="G101" i="1" s="1"/>
</calcChain>
</file>

<file path=xl/sharedStrings.xml><?xml version="1.0" encoding="utf-8"?>
<sst xmlns="http://schemas.openxmlformats.org/spreadsheetml/2006/main" count="99" uniqueCount="60">
  <si>
    <t>taux d'imposition</t>
  </si>
  <si>
    <t>montant maximum de la 2ème tranche</t>
  </si>
  <si>
    <t>montant maximum de la 1ère tranche</t>
  </si>
  <si>
    <t>montant maximum de la 3ème tranche</t>
  </si>
  <si>
    <t>montant maximum de la 4ème tranche</t>
  </si>
  <si>
    <t>taux d'imposition de la 1ère tranche</t>
  </si>
  <si>
    <t>taux d'imposition de la 2ème tranche</t>
  </si>
  <si>
    <t>montant maximum de la 5ème tranche</t>
  </si>
  <si>
    <t>aucun</t>
  </si>
  <si>
    <t>taux d'imposition de la 3ème tranche</t>
  </si>
  <si>
    <t>taux d'imposition de la 4ème tranche</t>
  </si>
  <si>
    <t>taux d'imposition de la 5ème tranche</t>
  </si>
  <si>
    <t xml:space="preserve">Imposition suivant les tranches </t>
  </si>
  <si>
    <t>Imposition de la 1ère tranche</t>
  </si>
  <si>
    <t>Imposition de la 2ème tranche</t>
  </si>
  <si>
    <t>Imposition de la 3ème tranche</t>
  </si>
  <si>
    <t>Imposition de la 4ème tranche</t>
  </si>
  <si>
    <t>Imposition de la 5ème tranche</t>
  </si>
  <si>
    <t>impôt prélevé</t>
  </si>
  <si>
    <t>% d'imposition</t>
  </si>
  <si>
    <t>bénéfice de l'entreprise avant impôt</t>
  </si>
  <si>
    <t>bénéfice après impôt</t>
  </si>
  <si>
    <t>Cases bleues : à remplir</t>
  </si>
  <si>
    <t>Cases vertes à modifier suivant les caractéristiques annuelles</t>
  </si>
  <si>
    <t>Montant net de la 1ère tranche</t>
  </si>
  <si>
    <t>Montant net de la 2ème tranche</t>
  </si>
  <si>
    <t>Montant net de la 3ème tranche</t>
  </si>
  <si>
    <t>Montant net de la 4ème tranche</t>
  </si>
  <si>
    <t>Montant net de la 5ème tranche</t>
  </si>
  <si>
    <t>salaire imposable</t>
  </si>
  <si>
    <t>salaire après impôt</t>
  </si>
  <si>
    <t>Plafond de déduction</t>
  </si>
  <si>
    <t>Plancher de déduction</t>
  </si>
  <si>
    <t>https://www3.impots.gouv.fr/simulateur/calcul_impot/2019/simplifie/index.htm</t>
  </si>
  <si>
    <t>Calcul de l'impôt sur le revenu en France métropolitaine en 2019</t>
  </si>
  <si>
    <t>Cases vertes à modifier suivant
les caractéristiques annuelles</t>
  </si>
  <si>
    <t>15 % pour les bénefs &lt; 38 120 €
28 % pour les bénefs &lt; 500 k€
33,33 % pour les bénefs &gt; 500 k€</t>
  </si>
  <si>
    <t>15 % pour les bénefs &lt; 38 120 €
28 % pour les bénefs &lt; 500 k€
31 % pour les bénefs &gt; 500 k€</t>
  </si>
  <si>
    <t>15 % pour les bénefs &lt; 38 120 €
28 % pour les bénefs &gt; 38 120 €</t>
  </si>
  <si>
    <t>Bénéfices inférieur à</t>
  </si>
  <si>
    <t>Bénéfices supérieurs à</t>
  </si>
  <si>
    <t>Calcul du revenu net après impôt sur les sociétés et taxation des dividendes</t>
  </si>
  <si>
    <t>CA</t>
  </si>
  <si>
    <t>Salaire net souhaité
avant impôt sur le revenu</t>
  </si>
  <si>
    <t>Charges</t>
  </si>
  <si>
    <t>Dividende après impôt</t>
  </si>
  <si>
    <t>Taux d'imposition</t>
  </si>
  <si>
    <t>Imposition des dividendes</t>
  </si>
  <si>
    <t>Taux d'imposition à</t>
  </si>
  <si>
    <t>Impôts des dividendes</t>
  </si>
  <si>
    <t>Somme des impôts</t>
  </si>
  <si>
    <t>Dans le cas d'une entreprise individuelle, l'entrepreneur et l'entreprise ne forme qu'une seule même personne pour les impôts.
Dans ce cas, il y a peu de protection sociale, pas de cotisation maladie, ni chomage, ni retraite.</t>
  </si>
  <si>
    <t>L'objectif de ces calculs est de donner un ordre de grandeur des bénéfices en fonction du CA.
Le bénéfice est calculé ici de manière très simpliste. Il faut réussir à estimer les charges aussi précisément que possible.
Il faut se définir un salaire net. Le salaire brut est calculé de la manière suivante : 1,28205 x salaire net.</t>
  </si>
  <si>
    <t>salaire brut mensuel</t>
  </si>
  <si>
    <t>salaire brut annuel</t>
  </si>
  <si>
    <t>taux d'imposition appliqué</t>
  </si>
  <si>
    <t>% d'imposition total</t>
  </si>
  <si>
    <t>salaire ou revenu avant impôt</t>
  </si>
  <si>
    <t>Si bénéfices inférieurs à</t>
  </si>
  <si>
    <t>Somme des salaires et dividendes reçus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</si>
</sst>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#,##0\ &quot;€&quot;;\-#,##0\ &quot;€&quot;"/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4506668294322"/>
        <bgColor indexed="64"/>
      </patternFill>
    </fill>
  </fills>
  <borders count="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5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5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0" fontId="0" fillId="3" borderId="0" xfId="0" applyNumberFormat="1" applyFill="1" applyAlignment="1">
      <alignment horizontal="center" vertical="center"/>
    </xf>
    <xf numFmtId="3" fontId="0" fillId="3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9" fontId="0" fillId="4" borderId="0" xfId="0" applyNumberFormat="1" applyFill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3" borderId="0" xfId="0" applyNumberFormat="1" applyFill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2" fillId="0" borderId="0" xfId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3.impots.gouv.fr/simulateur/calcul_impot/2019/simplifie/index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068CC-6D39-4DB2-B9D6-186C3A48985A}">
  <dimension ref="B3:J102"/>
  <sheetViews>
    <sheetView tabSelected="1" topLeftCell="A2" zoomScale="70" zoomScaleNormal="70" workbookViewId="0">
      <selection activeCell="B122" sqref="B122"/>
    </sheetView>
  </sheetViews>
  <sheetFormatPr baseColWidth="10" defaultRowHeight="15" x14ac:dyDescent="0.25"/>
  <cols>
    <col min="1" max="1" width="6.7109375" style="1" customWidth="1"/>
    <col min="2" max="2" width="31.42578125" style="1" customWidth="1"/>
    <col min="3" max="3" width="6.7109375" style="12" customWidth="1"/>
    <col min="4" max="10" width="35.7109375" style="1" customWidth="1"/>
    <col min="11" max="16384" width="11.42578125" style="1"/>
  </cols>
  <sheetData>
    <row r="3" spans="2:8" x14ac:dyDescent="0.25">
      <c r="B3" s="40" t="s">
        <v>34</v>
      </c>
      <c r="C3" s="40"/>
      <c r="D3" s="34"/>
      <c r="E3" s="34"/>
      <c r="F3" s="34"/>
      <c r="G3" s="34"/>
      <c r="H3" s="34"/>
    </row>
    <row r="4" spans="2:8" x14ac:dyDescent="0.25">
      <c r="B4" s="34"/>
      <c r="C4" s="34"/>
      <c r="D4" s="34"/>
      <c r="E4" s="34"/>
      <c r="F4" s="34"/>
      <c r="G4" s="34"/>
      <c r="H4" s="34"/>
    </row>
    <row r="6" spans="2:8" x14ac:dyDescent="0.25">
      <c r="B6" s="45" t="s">
        <v>33</v>
      </c>
      <c r="C6" s="45"/>
      <c r="D6" s="34"/>
      <c r="E6" s="34"/>
      <c r="F6" s="34"/>
      <c r="G6" s="34"/>
      <c r="H6" s="34"/>
    </row>
    <row r="7" spans="2:8" x14ac:dyDescent="0.25">
      <c r="B7" s="34"/>
      <c r="C7" s="34"/>
      <c r="D7" s="34"/>
      <c r="E7" s="34"/>
      <c r="F7" s="34"/>
      <c r="G7" s="34"/>
      <c r="H7" s="34"/>
    </row>
    <row r="8" spans="2:8" x14ac:dyDescent="0.25">
      <c r="B8" s="32" t="s">
        <v>51</v>
      </c>
      <c r="C8" s="42"/>
      <c r="D8" s="43"/>
      <c r="E8" s="43"/>
      <c r="F8" s="43"/>
      <c r="G8" s="43"/>
      <c r="H8" s="43"/>
    </row>
    <row r="9" spans="2:8" x14ac:dyDescent="0.25">
      <c r="B9" s="43"/>
      <c r="C9" s="43"/>
      <c r="D9" s="43"/>
      <c r="E9" s="43"/>
      <c r="F9" s="43"/>
      <c r="G9" s="43"/>
      <c r="H9" s="43"/>
    </row>
    <row r="10" spans="2:8" s="5" customFormat="1" x14ac:dyDescent="0.25">
      <c r="B10" s="43"/>
      <c r="C10" s="43"/>
      <c r="D10" s="43"/>
      <c r="E10" s="43"/>
      <c r="F10" s="43"/>
      <c r="G10" s="43"/>
      <c r="H10" s="43"/>
    </row>
    <row r="12" spans="2:8" x14ac:dyDescent="0.25">
      <c r="B12" s="36" t="s">
        <v>22</v>
      </c>
      <c r="E12" s="36" t="s">
        <v>57</v>
      </c>
      <c r="F12" s="36"/>
    </row>
    <row r="13" spans="2:8" x14ac:dyDescent="0.25">
      <c r="B13" s="36"/>
      <c r="E13" s="44">
        <v>48000</v>
      </c>
      <c r="F13" s="44"/>
    </row>
    <row r="15" spans="2:8" ht="15" customHeight="1" x14ac:dyDescent="0.25">
      <c r="B15" s="41" t="s">
        <v>35</v>
      </c>
      <c r="C15" s="17"/>
      <c r="D15" s="1" t="s">
        <v>2</v>
      </c>
      <c r="E15" s="1" t="s">
        <v>1</v>
      </c>
      <c r="F15" s="1" t="s">
        <v>3</v>
      </c>
      <c r="G15" s="1" t="s">
        <v>4</v>
      </c>
      <c r="H15" s="1" t="s">
        <v>7</v>
      </c>
    </row>
    <row r="16" spans="2:8" x14ac:dyDescent="0.25">
      <c r="B16" s="41"/>
      <c r="C16" s="17"/>
      <c r="D16" s="15">
        <v>9964</v>
      </c>
      <c r="E16" s="15">
        <v>27519</v>
      </c>
      <c r="F16" s="15">
        <v>73779</v>
      </c>
      <c r="G16" s="15">
        <v>156244</v>
      </c>
      <c r="H16" s="4" t="s">
        <v>8</v>
      </c>
    </row>
    <row r="17" spans="2:8" x14ac:dyDescent="0.25">
      <c r="B17" s="41"/>
      <c r="C17" s="17"/>
    </row>
    <row r="18" spans="2:8" x14ac:dyDescent="0.25">
      <c r="B18" s="41"/>
      <c r="C18" s="17"/>
      <c r="D18" s="1" t="s">
        <v>5</v>
      </c>
      <c r="E18" s="1" t="s">
        <v>6</v>
      </c>
      <c r="F18" s="1" t="s">
        <v>9</v>
      </c>
      <c r="G18" s="1" t="s">
        <v>10</v>
      </c>
      <c r="H18" s="1" t="s">
        <v>11</v>
      </c>
    </row>
    <row r="19" spans="2:8" ht="15" customHeight="1" x14ac:dyDescent="0.25">
      <c r="B19" s="41"/>
      <c r="C19" s="17"/>
      <c r="D19" s="3">
        <v>0</v>
      </c>
      <c r="E19" s="3">
        <v>0.14000000000000001</v>
      </c>
      <c r="F19" s="3">
        <v>0.3</v>
      </c>
      <c r="G19" s="3">
        <v>0.41</v>
      </c>
      <c r="H19" s="3">
        <v>0.45</v>
      </c>
    </row>
    <row r="20" spans="2:8" x14ac:dyDescent="0.25">
      <c r="B20" s="41"/>
      <c r="C20" s="17"/>
    </row>
    <row r="21" spans="2:8" ht="15" customHeight="1" x14ac:dyDescent="0.25">
      <c r="B21" s="41"/>
      <c r="C21" s="17"/>
    </row>
    <row r="22" spans="2:8" x14ac:dyDescent="0.25">
      <c r="B22" s="41"/>
      <c r="C22" s="17"/>
      <c r="D22" s="1" t="s">
        <v>32</v>
      </c>
      <c r="E22" s="1" t="s">
        <v>31</v>
      </c>
    </row>
    <row r="23" spans="2:8" x14ac:dyDescent="0.25">
      <c r="B23" s="41"/>
      <c r="C23" s="17"/>
      <c r="D23" s="15">
        <v>437</v>
      </c>
      <c r="E23" s="15">
        <v>12502</v>
      </c>
    </row>
    <row r="25" spans="2:8" s="5" customFormat="1" x14ac:dyDescent="0.25">
      <c r="C25" s="12"/>
    </row>
    <row r="26" spans="2:8" x14ac:dyDescent="0.25">
      <c r="B26" s="1" t="s">
        <v>12</v>
      </c>
      <c r="D26" s="1" t="s">
        <v>13</v>
      </c>
      <c r="E26" s="1" t="s">
        <v>14</v>
      </c>
      <c r="F26" s="1" t="s">
        <v>15</v>
      </c>
      <c r="G26" s="1" t="s">
        <v>16</v>
      </c>
      <c r="H26" s="1" t="s">
        <v>17</v>
      </c>
    </row>
    <row r="27" spans="2:8" x14ac:dyDescent="0.25">
      <c r="D27" s="2">
        <v>0</v>
      </c>
      <c r="E27" s="2">
        <f>IF(D33&gt;D16,IF(D33&lt;E16,(D33-D16)*E19,(E16-D16)*E19),0)</f>
        <v>2457.7000000000003</v>
      </c>
      <c r="F27" s="2">
        <f>IF(D33&gt;E16,IF(D33&lt;F16,(D33-E16)*F19,(F16-E16)*F19),0)</f>
        <v>4704.3</v>
      </c>
      <c r="G27" s="2">
        <f>IF(D33&gt;F16,IF(D33&lt;G16,(D33-F16)*G19,(G16-F16)*G19),0)</f>
        <v>0</v>
      </c>
      <c r="H27" s="2">
        <f>IF(D33&gt;G16,IF(D33&lt;H16,(D33-G16)*H19,),0)</f>
        <v>0</v>
      </c>
    </row>
    <row r="29" spans="2:8" x14ac:dyDescent="0.25">
      <c r="D29" s="1" t="s">
        <v>24</v>
      </c>
      <c r="E29" s="1" t="s">
        <v>25</v>
      </c>
      <c r="F29" s="1" t="s">
        <v>26</v>
      </c>
      <c r="G29" s="1" t="s">
        <v>27</v>
      </c>
      <c r="H29" s="1" t="s">
        <v>28</v>
      </c>
    </row>
    <row r="30" spans="2:8" x14ac:dyDescent="0.25">
      <c r="B30" s="12"/>
      <c r="D30" s="13">
        <f>IF(D33&gt;D16,D16,D33)</f>
        <v>9964</v>
      </c>
      <c r="E30" s="13">
        <f>IF(E27&gt;0,IF($D$33&gt;E16,E16-D16-E27,$D$33-D16-E27),0)</f>
        <v>15097.3</v>
      </c>
      <c r="F30" s="13">
        <f>IF(F27&gt;0,IF($D$33&gt;F16,F16-E16-F27,$D$33-E16-F27),0)</f>
        <v>10976.7</v>
      </c>
      <c r="G30" s="13">
        <f>IF(G27&gt;0,IF($D$33&gt;G16,G16-F16-G27,$D$33-F16-G27),0)</f>
        <v>0</v>
      </c>
      <c r="H30" s="13">
        <f>IF(H27&gt;0,D33-G16-H27, 0 )</f>
        <v>0</v>
      </c>
    </row>
    <row r="31" spans="2:8" ht="15.75" thickBot="1" x14ac:dyDescent="0.3">
      <c r="E31" s="2"/>
      <c r="F31" s="2"/>
      <c r="G31" s="2"/>
    </row>
    <row r="32" spans="2:8" s="5" customFormat="1" ht="16.5" thickTop="1" thickBot="1" x14ac:dyDescent="0.3">
      <c r="C32" s="12"/>
      <c r="D32" s="14" t="s">
        <v>29</v>
      </c>
      <c r="E32" s="6" t="s">
        <v>30</v>
      </c>
      <c r="F32" s="6" t="s">
        <v>18</v>
      </c>
      <c r="G32" s="6" t="s">
        <v>19</v>
      </c>
    </row>
    <row r="33" spans="2:10" s="5" customFormat="1" ht="16.5" thickTop="1" thickBot="1" x14ac:dyDescent="0.3">
      <c r="C33" s="12"/>
      <c r="D33" s="11">
        <f>IF(E13&lt;(D23*10),E13,IF(E13&gt;(E23*10),E13-E23,E13*0.9))</f>
        <v>43200</v>
      </c>
      <c r="E33" s="7">
        <f>D30+E30+F30+G30+H30</f>
        <v>36038</v>
      </c>
      <c r="F33" s="8">
        <f>D33-E33</f>
        <v>7162</v>
      </c>
      <c r="G33" s="9">
        <f>F33/E13</f>
        <v>0.14920833333333333</v>
      </c>
    </row>
    <row r="34" spans="2:10" s="5" customFormat="1" ht="15.75" thickTop="1" x14ac:dyDescent="0.25">
      <c r="C34" s="12"/>
      <c r="E34" s="2"/>
      <c r="F34" s="2"/>
      <c r="G34" s="2"/>
    </row>
    <row r="35" spans="2:10" s="5" customFormat="1" x14ac:dyDescent="0.25">
      <c r="C35" s="12"/>
      <c r="E35" s="2"/>
      <c r="F35" s="2"/>
      <c r="G35" s="2"/>
    </row>
    <row r="36" spans="2:10" s="5" customFormat="1" x14ac:dyDescent="0.25">
      <c r="C36" s="12"/>
      <c r="E36" s="2"/>
      <c r="F36" s="2"/>
      <c r="G36" s="2"/>
    </row>
    <row r="37" spans="2:10" x14ac:dyDescent="0.25">
      <c r="E37" s="2"/>
      <c r="F37" s="2"/>
    </row>
    <row r="38" spans="2:10" x14ac:dyDescent="0.25">
      <c r="B38" s="40" t="s">
        <v>41</v>
      </c>
      <c r="C38" s="40"/>
      <c r="D38" s="34"/>
      <c r="E38" s="34"/>
      <c r="F38" s="34"/>
      <c r="G38" s="34"/>
      <c r="H38" s="34"/>
    </row>
    <row r="39" spans="2:10" x14ac:dyDescent="0.25">
      <c r="B39" s="34"/>
      <c r="C39" s="34"/>
      <c r="D39" s="34"/>
      <c r="E39" s="34"/>
      <c r="F39" s="34"/>
      <c r="G39" s="34"/>
      <c r="H39" s="34"/>
    </row>
    <row r="40" spans="2:10" s="30" customFormat="1" x14ac:dyDescent="0.25"/>
    <row r="41" spans="2:10" s="5" customFormat="1" x14ac:dyDescent="0.25">
      <c r="C41" s="12"/>
      <c r="D41" s="33" t="s">
        <v>52</v>
      </c>
      <c r="E41" s="34"/>
      <c r="F41" s="34"/>
      <c r="G41" s="34"/>
      <c r="H41" s="20"/>
      <c r="I41" s="20"/>
      <c r="J41" s="20"/>
    </row>
    <row r="42" spans="2:10" s="30" customFormat="1" x14ac:dyDescent="0.25">
      <c r="C42" s="29"/>
      <c r="D42" s="33"/>
      <c r="E42" s="34"/>
      <c r="F42" s="34"/>
      <c r="G42" s="34"/>
      <c r="H42" s="20"/>
      <c r="I42" s="20"/>
      <c r="J42" s="20"/>
    </row>
    <row r="43" spans="2:10" s="5" customFormat="1" x14ac:dyDescent="0.25">
      <c r="C43" s="12"/>
      <c r="D43" s="34"/>
      <c r="E43" s="34"/>
      <c r="F43" s="34"/>
      <c r="G43" s="34"/>
      <c r="H43" s="20"/>
      <c r="I43" s="20"/>
      <c r="J43" s="20"/>
    </row>
    <row r="44" spans="2:10" s="5" customFormat="1" x14ac:dyDescent="0.25">
      <c r="C44" s="12"/>
      <c r="D44" s="34"/>
      <c r="E44" s="34"/>
      <c r="F44" s="34"/>
      <c r="G44" s="34"/>
      <c r="H44" s="20"/>
      <c r="I44" s="20"/>
      <c r="J44" s="20"/>
    </row>
    <row r="45" spans="2:10" s="5" customFormat="1" x14ac:dyDescent="0.25">
      <c r="C45" s="12"/>
      <c r="H45" s="20"/>
      <c r="I45" s="20"/>
      <c r="J45" s="20"/>
    </row>
    <row r="46" spans="2:10" s="5" customFormat="1" ht="15" customHeight="1" x14ac:dyDescent="0.25">
      <c r="B46" s="36" t="s">
        <v>22</v>
      </c>
      <c r="C46" s="12"/>
      <c r="D46" s="36" t="s">
        <v>42</v>
      </c>
      <c r="E46" s="36" t="s">
        <v>44</v>
      </c>
      <c r="F46" s="35" t="s">
        <v>43</v>
      </c>
      <c r="H46" s="20"/>
      <c r="I46" s="20"/>
      <c r="J46" s="20"/>
    </row>
    <row r="47" spans="2:10" s="5" customFormat="1" x14ac:dyDescent="0.25">
      <c r="B47" s="36"/>
      <c r="C47" s="12"/>
      <c r="D47" s="36"/>
      <c r="E47" s="36"/>
      <c r="F47" s="36"/>
      <c r="H47" s="20"/>
      <c r="I47" s="20"/>
      <c r="J47" s="20"/>
    </row>
    <row r="48" spans="2:10" s="5" customFormat="1" x14ac:dyDescent="0.25">
      <c r="B48" s="36"/>
      <c r="C48" s="12"/>
      <c r="D48" s="10">
        <v>200000</v>
      </c>
      <c r="E48" s="10">
        <v>10000</v>
      </c>
      <c r="F48" s="10">
        <v>3500</v>
      </c>
      <c r="H48" s="20"/>
      <c r="I48" s="20"/>
      <c r="J48" s="20"/>
    </row>
    <row r="49" spans="2:10" s="5" customFormat="1" x14ac:dyDescent="0.25">
      <c r="C49" s="12"/>
      <c r="H49" s="20"/>
      <c r="I49" s="20"/>
      <c r="J49" s="20"/>
    </row>
    <row r="50" spans="2:10" s="5" customFormat="1" ht="15.75" thickBot="1" x14ac:dyDescent="0.3">
      <c r="C50" s="12"/>
      <c r="E50" s="5" t="s">
        <v>53</v>
      </c>
      <c r="F50" s="30" t="s">
        <v>54</v>
      </c>
      <c r="H50" s="20"/>
      <c r="I50" s="20"/>
      <c r="J50" s="20"/>
    </row>
    <row r="51" spans="2:10" s="5" customFormat="1" ht="16.5" thickTop="1" thickBot="1" x14ac:dyDescent="0.3">
      <c r="C51" s="12"/>
      <c r="E51" s="7">
        <f>1.28205*F48</f>
        <v>4487.1749999999993</v>
      </c>
      <c r="F51" s="7">
        <f>12*E51</f>
        <v>53846.099999999991</v>
      </c>
      <c r="H51" s="20"/>
      <c r="I51" s="20"/>
      <c r="J51" s="20"/>
    </row>
    <row r="52" spans="2:10" s="30" customFormat="1" ht="15.75" thickTop="1" x14ac:dyDescent="0.25">
      <c r="C52" s="29"/>
    </row>
    <row r="53" spans="2:10" s="30" customFormat="1" ht="15" customHeight="1" x14ac:dyDescent="0.25">
      <c r="B53" s="41" t="s">
        <v>35</v>
      </c>
      <c r="C53" s="17"/>
      <c r="D53" s="30" t="s">
        <v>2</v>
      </c>
      <c r="E53" s="30" t="s">
        <v>1</v>
      </c>
      <c r="F53" s="30" t="s">
        <v>3</v>
      </c>
      <c r="G53" s="30" t="s">
        <v>4</v>
      </c>
      <c r="H53" s="30" t="s">
        <v>7</v>
      </c>
    </row>
    <row r="54" spans="2:10" s="30" customFormat="1" x14ac:dyDescent="0.25">
      <c r="B54" s="41"/>
      <c r="C54" s="17"/>
      <c r="D54" s="15">
        <v>9964</v>
      </c>
      <c r="E54" s="15">
        <v>27519</v>
      </c>
      <c r="F54" s="15">
        <v>73779</v>
      </c>
      <c r="G54" s="15">
        <v>156244</v>
      </c>
      <c r="H54" s="4" t="s">
        <v>8</v>
      </c>
    </row>
    <row r="55" spans="2:10" s="30" customFormat="1" x14ac:dyDescent="0.25">
      <c r="B55" s="41"/>
      <c r="C55" s="17"/>
    </row>
    <row r="56" spans="2:10" s="30" customFormat="1" x14ac:dyDescent="0.25">
      <c r="B56" s="41"/>
      <c r="C56" s="17"/>
      <c r="D56" s="30" t="s">
        <v>5</v>
      </c>
      <c r="E56" s="30" t="s">
        <v>6</v>
      </c>
      <c r="F56" s="30" t="s">
        <v>9</v>
      </c>
      <c r="G56" s="30" t="s">
        <v>10</v>
      </c>
      <c r="H56" s="30" t="s">
        <v>11</v>
      </c>
    </row>
    <row r="57" spans="2:10" s="30" customFormat="1" ht="15" customHeight="1" x14ac:dyDescent="0.25">
      <c r="B57" s="41"/>
      <c r="C57" s="17"/>
      <c r="D57" s="31">
        <v>0</v>
      </c>
      <c r="E57" s="31">
        <v>0.14000000000000001</v>
      </c>
      <c r="F57" s="31">
        <v>0.3</v>
      </c>
      <c r="G57" s="31">
        <v>0.41</v>
      </c>
      <c r="H57" s="31">
        <v>0.45</v>
      </c>
    </row>
    <row r="58" spans="2:10" s="30" customFormat="1" x14ac:dyDescent="0.25">
      <c r="B58" s="41"/>
      <c r="C58" s="17"/>
    </row>
    <row r="59" spans="2:10" s="30" customFormat="1" ht="15" customHeight="1" x14ac:dyDescent="0.25">
      <c r="B59" s="41"/>
      <c r="C59" s="17"/>
    </row>
    <row r="60" spans="2:10" s="30" customFormat="1" x14ac:dyDescent="0.25">
      <c r="B60" s="41"/>
      <c r="C60" s="17"/>
      <c r="D60" s="30" t="s">
        <v>32</v>
      </c>
      <c r="E60" s="30" t="s">
        <v>31</v>
      </c>
    </row>
    <row r="61" spans="2:10" s="30" customFormat="1" x14ac:dyDescent="0.25">
      <c r="B61" s="41"/>
      <c r="C61" s="17"/>
      <c r="D61" s="15">
        <v>437</v>
      </c>
      <c r="E61" s="15">
        <v>12502</v>
      </c>
    </row>
    <row r="62" spans="2:10" s="30" customFormat="1" x14ac:dyDescent="0.25">
      <c r="C62" s="29"/>
    </row>
    <row r="63" spans="2:10" s="30" customFormat="1" x14ac:dyDescent="0.25">
      <c r="C63" s="29"/>
    </row>
    <row r="64" spans="2:10" s="30" customFormat="1" x14ac:dyDescent="0.25">
      <c r="B64" s="30" t="s">
        <v>12</v>
      </c>
      <c r="C64" s="29"/>
      <c r="D64" s="30" t="s">
        <v>13</v>
      </c>
      <c r="E64" s="30" t="s">
        <v>14</v>
      </c>
      <c r="F64" s="30" t="s">
        <v>15</v>
      </c>
      <c r="G64" s="30" t="s">
        <v>16</v>
      </c>
      <c r="H64" s="30" t="s">
        <v>17</v>
      </c>
    </row>
    <row r="65" spans="2:10" s="30" customFormat="1" x14ac:dyDescent="0.25">
      <c r="C65" s="29"/>
      <c r="D65" s="2">
        <v>0</v>
      </c>
      <c r="E65" s="2">
        <f>IF(D71&gt;D54,IF(D71&lt;E54,(D71-D54)*E57,(E54-D54)*E57),0)</f>
        <v>2457.7000000000003</v>
      </c>
      <c r="F65" s="2">
        <f>IF(D71&gt;E54,IF(D71&lt;F54,(D71-E54)*F57,(F54-E54)*F57),0)</f>
        <v>6282.7469999999967</v>
      </c>
      <c r="G65" s="2">
        <f>IF(D71&gt;F54,IF(D71&lt;G54,(D71-F54)*G57,(G54-F54)*G57),0)</f>
        <v>0</v>
      </c>
      <c r="H65" s="2">
        <f>IF(D71&gt;G54,IF(D71&lt;H54,(D71-G54)*H57,),0)</f>
        <v>0</v>
      </c>
    </row>
    <row r="66" spans="2:10" s="30" customFormat="1" x14ac:dyDescent="0.25">
      <c r="C66" s="29"/>
    </row>
    <row r="67" spans="2:10" s="30" customFormat="1" x14ac:dyDescent="0.25">
      <c r="C67" s="29"/>
      <c r="D67" s="30" t="s">
        <v>24</v>
      </c>
      <c r="E67" s="30" t="s">
        <v>25</v>
      </c>
      <c r="F67" s="30" t="s">
        <v>26</v>
      </c>
      <c r="G67" s="30" t="s">
        <v>27</v>
      </c>
      <c r="H67" s="30" t="s">
        <v>28</v>
      </c>
    </row>
    <row r="68" spans="2:10" s="30" customFormat="1" x14ac:dyDescent="0.25">
      <c r="B68" s="29"/>
      <c r="C68" s="29"/>
      <c r="D68" s="13">
        <f>IF(D71&gt;D54,D54,D71)</f>
        <v>9964</v>
      </c>
      <c r="E68" s="13">
        <f>IF(E65&gt;0,IF($D$33&gt;E54,E54-D54-E65,$D$33-D54-E65),0)</f>
        <v>15097.3</v>
      </c>
      <c r="F68" s="13">
        <f>IF(F65&gt;0,IF($D$33&gt;F54,F54-E54-F65,$D$33-E54-F65),0)</f>
        <v>9398.2530000000042</v>
      </c>
      <c r="G68" s="13">
        <f>IF(G65&gt;0,IF($D$33&gt;G54,G54-F54-G65,$D$33-F54-G65),0)</f>
        <v>0</v>
      </c>
      <c r="H68" s="13">
        <f>IF(H65&gt;0,D71-G54-H65, 0 )</f>
        <v>0</v>
      </c>
    </row>
    <row r="69" spans="2:10" s="30" customFormat="1" ht="15.75" thickBot="1" x14ac:dyDescent="0.3">
      <c r="C69" s="29"/>
      <c r="E69" s="2"/>
      <c r="F69" s="2"/>
      <c r="G69" s="2"/>
    </row>
    <row r="70" spans="2:10" s="30" customFormat="1" ht="16.5" thickTop="1" thickBot="1" x14ac:dyDescent="0.3">
      <c r="C70" s="29"/>
      <c r="D70" s="14" t="s">
        <v>29</v>
      </c>
      <c r="E70" s="6" t="s">
        <v>30</v>
      </c>
      <c r="F70" s="6" t="s">
        <v>18</v>
      </c>
      <c r="G70" s="6" t="s">
        <v>19</v>
      </c>
    </row>
    <row r="71" spans="2:10" s="30" customFormat="1" ht="16.5" thickTop="1" thickBot="1" x14ac:dyDescent="0.3">
      <c r="C71" s="29"/>
      <c r="D71" s="11">
        <f>IF(F51&lt;(D61*10),F51,IF(F51&gt;(E61*10),F51-E61,F51*0.9))</f>
        <v>48461.489999999991</v>
      </c>
      <c r="E71" s="7">
        <f>D68+E68+F68+G68+H68</f>
        <v>34459.553</v>
      </c>
      <c r="F71" s="8">
        <f>D71-E71</f>
        <v>14001.936999999991</v>
      </c>
      <c r="G71" s="9">
        <f>F71/F51</f>
        <v>0.26003623289337563</v>
      </c>
    </row>
    <row r="72" spans="2:10" s="30" customFormat="1" ht="15.75" thickTop="1" x14ac:dyDescent="0.25">
      <c r="C72" s="29"/>
      <c r="F72" s="2"/>
      <c r="H72" s="20"/>
      <c r="I72" s="20"/>
      <c r="J72" s="20"/>
    </row>
    <row r="73" spans="2:10" s="30" customFormat="1" x14ac:dyDescent="0.25">
      <c r="C73" s="29"/>
      <c r="F73" s="2"/>
      <c r="H73" s="20"/>
      <c r="I73" s="20"/>
      <c r="J73" s="20"/>
    </row>
    <row r="74" spans="2:10" s="5" customFormat="1" ht="15.75" thickBot="1" x14ac:dyDescent="0.3">
      <c r="C74" s="12"/>
      <c r="D74" s="47" t="s">
        <v>20</v>
      </c>
      <c r="E74" s="47"/>
      <c r="F74" s="47"/>
      <c r="H74" s="20"/>
      <c r="I74" s="20"/>
      <c r="J74" s="20"/>
    </row>
    <row r="75" spans="2:10" s="5" customFormat="1" ht="16.5" thickTop="1" thickBot="1" x14ac:dyDescent="0.3">
      <c r="C75" s="12"/>
      <c r="D75" s="37">
        <f>D48-E48-F51</f>
        <v>136153.90000000002</v>
      </c>
      <c r="E75" s="38"/>
      <c r="F75" s="39"/>
      <c r="H75" s="20"/>
      <c r="I75" s="20"/>
      <c r="J75" s="20"/>
    </row>
    <row r="76" spans="2:10" s="18" customFormat="1" ht="15.75" thickTop="1" x14ac:dyDescent="0.25">
      <c r="B76" s="19"/>
      <c r="C76" s="19"/>
      <c r="G76" s="20"/>
      <c r="H76" s="20"/>
      <c r="I76" s="20"/>
      <c r="J76" s="20"/>
    </row>
    <row r="77" spans="2:10" s="18" customFormat="1" x14ac:dyDescent="0.25">
      <c r="C77" s="19"/>
      <c r="J77" s="20"/>
    </row>
    <row r="78" spans="2:10" ht="15" customHeight="1" x14ac:dyDescent="0.25">
      <c r="B78" s="41" t="s">
        <v>23</v>
      </c>
      <c r="D78" s="5" t="s">
        <v>39</v>
      </c>
      <c r="E78" s="5" t="s">
        <v>39</v>
      </c>
      <c r="F78" s="5" t="s">
        <v>40</v>
      </c>
      <c r="G78" s="20">
        <v>2018</v>
      </c>
      <c r="H78" s="20">
        <v>2019</v>
      </c>
      <c r="I78" s="20">
        <v>2020</v>
      </c>
      <c r="J78" s="20"/>
    </row>
    <row r="79" spans="2:10" s="5" customFormat="1" x14ac:dyDescent="0.25">
      <c r="B79" s="41"/>
      <c r="C79" s="12"/>
      <c r="D79" s="23">
        <v>38120</v>
      </c>
      <c r="E79" s="23">
        <v>500000</v>
      </c>
      <c r="F79" s="23">
        <f>E79</f>
        <v>500000</v>
      </c>
      <c r="G79" s="32" t="s">
        <v>36</v>
      </c>
      <c r="H79" s="32" t="s">
        <v>37</v>
      </c>
      <c r="I79" s="32" t="s">
        <v>38</v>
      </c>
      <c r="J79" s="20"/>
    </row>
    <row r="80" spans="2:10" s="5" customFormat="1" x14ac:dyDescent="0.25">
      <c r="B80" s="41"/>
      <c r="C80" s="12"/>
      <c r="G80" s="32"/>
      <c r="H80" s="32"/>
      <c r="I80" s="32"/>
      <c r="J80" s="20"/>
    </row>
    <row r="81" spans="2:10" s="5" customFormat="1" x14ac:dyDescent="0.25">
      <c r="B81" s="41"/>
      <c r="C81" s="12"/>
      <c r="D81" s="5" t="s">
        <v>0</v>
      </c>
      <c r="E81" s="5" t="s">
        <v>0</v>
      </c>
      <c r="F81" s="5" t="s">
        <v>0</v>
      </c>
      <c r="G81" s="32"/>
      <c r="H81" s="32"/>
      <c r="I81" s="32"/>
      <c r="J81" s="20"/>
    </row>
    <row r="82" spans="2:10" s="5" customFormat="1" x14ac:dyDescent="0.25">
      <c r="B82" s="41"/>
      <c r="C82" s="12"/>
      <c r="D82" s="3">
        <v>0.15</v>
      </c>
      <c r="E82" s="3">
        <v>0.28000000000000003</v>
      </c>
      <c r="F82" s="22">
        <v>0.33329999999999999</v>
      </c>
      <c r="G82" s="21"/>
      <c r="H82" s="21"/>
      <c r="I82" s="21"/>
      <c r="J82" s="20"/>
    </row>
    <row r="83" spans="2:10" s="5" customFormat="1" x14ac:dyDescent="0.25">
      <c r="C83" s="12"/>
      <c r="G83" s="21"/>
      <c r="H83" s="21"/>
      <c r="I83" s="21"/>
      <c r="J83" s="20"/>
    </row>
    <row r="84" spans="2:10" s="5" customFormat="1" ht="15.75" thickBot="1" x14ac:dyDescent="0.3">
      <c r="C84" s="12"/>
      <c r="G84" s="21"/>
      <c r="H84" s="21"/>
      <c r="I84" s="21"/>
      <c r="J84" s="20"/>
    </row>
    <row r="85" spans="2:10" s="5" customFormat="1" ht="16.5" thickTop="1" thickBot="1" x14ac:dyDescent="0.3">
      <c r="C85" s="12"/>
      <c r="D85" s="6" t="s">
        <v>55</v>
      </c>
      <c r="E85" s="6" t="s">
        <v>21</v>
      </c>
      <c r="F85" s="6" t="s">
        <v>18</v>
      </c>
      <c r="G85" s="21"/>
      <c r="H85" s="21"/>
      <c r="I85" s="21"/>
      <c r="J85" s="20"/>
    </row>
    <row r="86" spans="2:10" s="5" customFormat="1" ht="16.5" thickTop="1" thickBot="1" x14ac:dyDescent="0.3">
      <c r="B86" s="2"/>
      <c r="C86" s="12"/>
      <c r="D86" s="48">
        <f>IF(D75&lt;D79,D82,IF(D75&lt;E79,E82,F82))</f>
        <v>0.28000000000000003</v>
      </c>
      <c r="E86" s="7">
        <f>D75-F86</f>
        <v>98030.808000000019</v>
      </c>
      <c r="F86" s="7">
        <f>IF(D75&lt;D79,D75*D82,IF(D75&lt;E79,D75*E82,IF(D75&gt;F79,D75*F82)))</f>
        <v>38123.092000000011</v>
      </c>
      <c r="G86" s="21"/>
      <c r="H86" s="21"/>
      <c r="I86" s="21"/>
      <c r="J86" s="20"/>
    </row>
    <row r="87" spans="2:10" ht="15.75" thickTop="1" x14ac:dyDescent="0.25">
      <c r="G87" s="20"/>
      <c r="H87" s="20"/>
      <c r="I87" s="20"/>
      <c r="J87" s="20"/>
    </row>
    <row r="88" spans="2:10" s="16" customFormat="1" x14ac:dyDescent="0.25">
      <c r="C88" s="12"/>
      <c r="G88" s="20"/>
      <c r="H88" s="20"/>
      <c r="I88" s="20"/>
      <c r="J88" s="20"/>
    </row>
    <row r="89" spans="2:10" s="16" customFormat="1" x14ac:dyDescent="0.25">
      <c r="C89" s="12"/>
      <c r="D89" s="34" t="s">
        <v>47</v>
      </c>
      <c r="E89" s="34"/>
      <c r="F89" s="34"/>
      <c r="J89" s="20"/>
    </row>
    <row r="90" spans="2:10" s="16" customFormat="1" x14ac:dyDescent="0.25">
      <c r="C90" s="12"/>
      <c r="J90" s="20"/>
    </row>
    <row r="91" spans="2:10" ht="15" customHeight="1" x14ac:dyDescent="0.25">
      <c r="B91" s="41" t="s">
        <v>23</v>
      </c>
      <c r="D91" s="24" t="s">
        <v>58</v>
      </c>
      <c r="E91" s="24" t="s">
        <v>58</v>
      </c>
      <c r="F91" s="24" t="s">
        <v>58</v>
      </c>
      <c r="J91" s="20"/>
    </row>
    <row r="92" spans="2:10" s="16" customFormat="1" x14ac:dyDescent="0.25">
      <c r="B92" s="41"/>
      <c r="C92" s="12"/>
      <c r="D92" s="25">
        <f>D16</f>
        <v>9964</v>
      </c>
      <c r="E92" s="25">
        <f>E16</f>
        <v>27519</v>
      </c>
      <c r="F92" s="25">
        <f>E16</f>
        <v>27519</v>
      </c>
      <c r="J92" s="20"/>
    </row>
    <row r="93" spans="2:10" s="16" customFormat="1" x14ac:dyDescent="0.25">
      <c r="B93" s="41"/>
      <c r="C93" s="12"/>
      <c r="D93" s="24" t="s">
        <v>48</v>
      </c>
      <c r="E93" s="24" t="s">
        <v>48</v>
      </c>
      <c r="F93" s="24" t="s">
        <v>48</v>
      </c>
      <c r="G93" s="20"/>
      <c r="H93" s="20"/>
      <c r="I93" s="20"/>
      <c r="J93" s="20"/>
    </row>
    <row r="94" spans="2:10" s="16" customFormat="1" x14ac:dyDescent="0.25">
      <c r="B94" s="41"/>
      <c r="C94" s="12"/>
      <c r="D94" s="26">
        <v>0</v>
      </c>
      <c r="E94" s="26">
        <v>0.14000000000000001</v>
      </c>
      <c r="F94" s="26">
        <v>0.3</v>
      </c>
      <c r="G94" s="20"/>
      <c r="H94" s="20"/>
      <c r="I94" s="20"/>
      <c r="J94" s="20"/>
    </row>
    <row r="95" spans="2:10" s="16" customFormat="1" ht="15.75" thickBot="1" x14ac:dyDescent="0.3">
      <c r="B95" s="49"/>
      <c r="C95" s="12"/>
      <c r="G95" s="20"/>
      <c r="H95" s="20"/>
      <c r="I95" s="20"/>
      <c r="J95" s="20"/>
    </row>
    <row r="96" spans="2:10" s="5" customFormat="1" ht="16.5" thickTop="1" thickBot="1" x14ac:dyDescent="0.3">
      <c r="B96" s="12"/>
      <c r="C96" s="12"/>
      <c r="D96" s="6" t="s">
        <v>46</v>
      </c>
      <c r="E96" s="27" t="s">
        <v>45</v>
      </c>
      <c r="F96" s="27" t="s">
        <v>49</v>
      </c>
      <c r="G96" s="13"/>
      <c r="H96" s="13"/>
    </row>
    <row r="97" spans="2:8" s="5" customFormat="1" ht="16.5" thickTop="1" thickBot="1" x14ac:dyDescent="0.3">
      <c r="B97" s="12"/>
      <c r="C97" s="12"/>
      <c r="D97" s="6" t="str">
        <f>IF(E86&lt;E16,IF(E86&lt;D16,"0 %","14%"),"30 %")</f>
        <v>30 %</v>
      </c>
      <c r="E97" s="27">
        <f>(1-D97)*E86</f>
        <v>68621.565600000016</v>
      </c>
      <c r="F97" s="27">
        <f>E86-E97</f>
        <v>29409.242400000003</v>
      </c>
      <c r="G97" s="13"/>
      <c r="H97" s="13"/>
    </row>
    <row r="98" spans="2:8" ht="15.75" thickTop="1" x14ac:dyDescent="0.25">
      <c r="B98" s="12"/>
      <c r="D98" s="13"/>
      <c r="E98" s="13"/>
      <c r="F98" s="13"/>
      <c r="G98" s="13"/>
      <c r="H98" s="13"/>
    </row>
    <row r="99" spans="2:8" s="16" customFormat="1" ht="15.75" thickBot="1" x14ac:dyDescent="0.3">
      <c r="B99" s="12"/>
      <c r="C99" s="12"/>
      <c r="D99" s="13"/>
      <c r="E99" s="13"/>
      <c r="F99" s="13"/>
      <c r="G99" s="13"/>
      <c r="H99" s="13"/>
    </row>
    <row r="100" spans="2:8" s="16" customFormat="1" ht="16.5" thickTop="1" thickBot="1" x14ac:dyDescent="0.3">
      <c r="B100" s="12"/>
      <c r="C100" s="12"/>
      <c r="D100" s="46" t="s">
        <v>59</v>
      </c>
      <c r="E100" s="46"/>
      <c r="F100" s="27" t="s">
        <v>50</v>
      </c>
      <c r="G100" s="27" t="s">
        <v>56</v>
      </c>
      <c r="H100" s="13"/>
    </row>
    <row r="101" spans="2:8" s="16" customFormat="1" ht="16.5" thickTop="1" thickBot="1" x14ac:dyDescent="0.3">
      <c r="B101" s="12"/>
      <c r="C101" s="12"/>
      <c r="D101" s="46">
        <f>12*F48+E97</f>
        <v>110621.56560000002</v>
      </c>
      <c r="E101" s="46"/>
      <c r="F101" s="27">
        <f>F86+F97+F71</f>
        <v>81534.271400000012</v>
      </c>
      <c r="G101" s="28">
        <f>F101/(D101+F101)</f>
        <v>0.42431326923469931</v>
      </c>
      <c r="H101" s="13"/>
    </row>
    <row r="102" spans="2:8" s="16" customFormat="1" ht="15.75" thickTop="1" x14ac:dyDescent="0.25">
      <c r="B102" s="12"/>
      <c r="C102" s="12"/>
      <c r="D102" s="13"/>
      <c r="E102" s="13"/>
      <c r="F102" s="13"/>
      <c r="G102" s="13"/>
      <c r="H102" s="13"/>
    </row>
  </sheetData>
  <mergeCells count="24">
    <mergeCell ref="B12:B13"/>
    <mergeCell ref="D89:F89"/>
    <mergeCell ref="D100:E100"/>
    <mergeCell ref="D101:E101"/>
    <mergeCell ref="B53:B61"/>
    <mergeCell ref="B78:B82"/>
    <mergeCell ref="B91:B94"/>
    <mergeCell ref="B3:H4"/>
    <mergeCell ref="B38:H39"/>
    <mergeCell ref="B8:H10"/>
    <mergeCell ref="E12:F12"/>
    <mergeCell ref="E13:F13"/>
    <mergeCell ref="G79:G81"/>
    <mergeCell ref="B46:B48"/>
    <mergeCell ref="H79:H81"/>
    <mergeCell ref="B6:H7"/>
    <mergeCell ref="B15:B23"/>
    <mergeCell ref="I79:I81"/>
    <mergeCell ref="D41:G44"/>
    <mergeCell ref="F46:F47"/>
    <mergeCell ref="D46:D47"/>
    <mergeCell ref="E46:E47"/>
    <mergeCell ref="D74:F74"/>
    <mergeCell ref="D75:F75"/>
  </mergeCells>
  <hyperlinks>
    <hyperlink ref="B6" r:id="rId1" xr:uid="{F100EEDA-E210-4AD2-94A3-CF3C9C546336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2019-02-27T07:07:40Z</dcterms:created>
  <dcterms:modified xsi:type="dcterms:W3CDTF">2019-04-04T16:59:25Z</dcterms:modified>
</cp:coreProperties>
</file>