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Résumé de l’exportation" sheetId="1" r:id="rId4"/>
    <sheet name="En direct" sheetId="2" r:id="rId5"/>
    <sheet name="Assurance Vie" sheetId="3" r:id="rId6"/>
  </sheets>
</workbook>
</file>

<file path=xl/sharedStrings.xml><?xml version="1.0" encoding="utf-8"?>
<sst xmlns="http://schemas.openxmlformats.org/spreadsheetml/2006/main" uniqueCount="66">
  <si>
    <t>Ce document a été exporté depuis Numbers. Chaque tableau a été converti en feuille de calcul Excel. Tous les autres objets sur chaque feuille Numbers ont été placés sur des feuilles de calcul différentes. Veuillez noter que les calculs de formules peuvent être différents dans Excel.</t>
  </si>
  <si>
    <t>Nom de la feuille Numbers</t>
  </si>
  <si>
    <t>Nom du tableau Numbers</t>
  </si>
  <si>
    <t>Nom de la feuille de calcul Excel</t>
  </si>
  <si>
    <t>En direct</t>
  </si>
  <si>
    <t>Tableau 1</t>
  </si>
  <si>
    <t>Montant à investir :</t>
  </si>
  <si>
    <t>1 - On part sur un taux fixe, dans la réalité rien ne le garantit 
2 - Fiscalité revenu foncier : 30% IR + 17,2% PS, soit un réinvestissement de 52,8% du montant  2 - Fiscalité en cas de revente : 19% IR + 17,2% PS, soit une récupération de 63,8% du montant 
3 - Dans la réalité les parts seront réinjectées en cours d’année, ce qui augmentera les revenus       Là on attend la fin d’année pour simplifier le calcul  4 - Ne connaissant pas la répartition des frais de souscription entre nu-propriétaire et usufruitier,       je les impute au nu-propriétaire seulement, et selon le même calcul que pour le propriétaire</t>
  </si>
  <si>
    <t>Montant investi si propriétaire :</t>
  </si>
  <si>
    <t>Montant investi si démembrement :</t>
  </si>
  <si>
    <t>Valeur de la part achetée :</t>
  </si>
  <si>
    <t>Frais souscription:</t>
  </si>
  <si>
    <t xml:space="preserve">   En général inclus dans le prix de la part</t>
  </si>
  <si>
    <t>Valeur part nette frais souscription:</t>
  </si>
  <si>
    <t>% de détention  :</t>
  </si>
  <si>
    <t xml:space="preserve">   100% si achat au comptant ; moins si démembrement</t>
  </si>
  <si>
    <t>Nombre de parts si propriétaire :</t>
  </si>
  <si>
    <t>Valeur de la part si démembrement :</t>
  </si>
  <si>
    <t>Nombre de parts si démembrement :</t>
  </si>
  <si>
    <t>Rendement d’une part détenue à 100%:</t>
  </si>
  <si>
    <t>Délai de jouissance (mois) :</t>
  </si>
  <si>
    <t>Durée de démembrement (années) :</t>
  </si>
  <si>
    <t>————————————————————————————————————————————————————————————————————————————————————————————————————————————————————————————————————————————————</t>
  </si>
  <si>
    <t>Si propriétaire</t>
  </si>
  <si>
    <t>Année 1</t>
  </si>
  <si>
    <t>Année 2</t>
  </si>
  <si>
    <t>Année 3</t>
  </si>
  <si>
    <t>Année 4</t>
  </si>
  <si>
    <t>Année 5</t>
  </si>
  <si>
    <t>Année 6</t>
  </si>
  <si>
    <t>Année 7</t>
  </si>
  <si>
    <t>Année 8</t>
  </si>
  <si>
    <t>Année 9</t>
  </si>
  <si>
    <t>Année 10</t>
  </si>
  <si>
    <t>Année 11</t>
  </si>
  <si>
    <t>Année 12</t>
  </si>
  <si>
    <t>Année 13</t>
  </si>
  <si>
    <t>Année 14</t>
  </si>
  <si>
    <t>Année 15</t>
  </si>
  <si>
    <t>Année 16</t>
  </si>
  <si>
    <t>Année 17</t>
  </si>
  <si>
    <t>Année 18</t>
  </si>
  <si>
    <t>Année 19</t>
  </si>
  <si>
    <t>Année 20</t>
  </si>
  <si>
    <r>
      <rPr>
        <sz val="10"/>
        <color indexed="8"/>
        <rFont val="Helvetica Neue"/>
      </rPr>
      <t xml:space="preserve">Patrimoine </t>
    </r>
    <r>
      <rPr>
        <b val="1"/>
        <sz val="10"/>
        <color indexed="8"/>
        <rFont val="Helvetica Neue"/>
      </rPr>
      <t>net</t>
    </r>
    <r>
      <rPr>
        <sz val="10"/>
        <color indexed="8"/>
        <rFont val="Helvetica Neue"/>
      </rPr>
      <t xml:space="preserve"> à échéance durée de détention : </t>
    </r>
    <r>
      <rPr>
        <b val="1"/>
        <sz val="10"/>
        <color indexed="8"/>
        <rFont val="Helvetica Neue"/>
      </rPr>
      <t>(si réinjection du rendement)</t>
    </r>
  </si>
  <si>
    <t>Nombre parts détenues :</t>
  </si>
  <si>
    <t>Apport mensuel :</t>
  </si>
  <si>
    <r>
      <rPr>
        <sz val="10"/>
        <color indexed="8"/>
        <rFont val="Helvetica Neue"/>
      </rPr>
      <t xml:space="preserve">Revenu passif </t>
    </r>
    <r>
      <rPr>
        <b val="1"/>
        <sz val="10"/>
        <color indexed="8"/>
        <rFont val="Helvetica Neue"/>
      </rPr>
      <t>net</t>
    </r>
    <r>
      <rPr>
        <sz val="10"/>
        <color indexed="8"/>
        <rFont val="Helvetica Neue"/>
      </rPr>
      <t xml:space="preserve"> par an : IR 30% + PS 17,2%</t>
    </r>
  </si>
  <si>
    <r>
      <rPr>
        <sz val="10"/>
        <color indexed="24"/>
        <rFont val="Helvetica Neue"/>
      </rPr>
      <t xml:space="preserve">Revenu passif </t>
    </r>
    <r>
      <rPr>
        <b val="1"/>
        <sz val="10"/>
        <color indexed="24"/>
        <rFont val="Helvetica Neue"/>
      </rPr>
      <t>net</t>
    </r>
    <r>
      <rPr>
        <sz val="10"/>
        <color indexed="24"/>
        <rFont val="Helvetica Neue"/>
      </rPr>
      <t xml:space="preserve"> par mois :</t>
    </r>
  </si>
  <si>
    <t xml:space="preserve">Nb parts réinjectables : </t>
  </si>
  <si>
    <t xml:space="preserve">Patrimoine net des frais de souscription : </t>
  </si>
  <si>
    <t>Patrimoine en cas de revente : IR 19% +  PS 17,2%</t>
  </si>
  <si>
    <t>Si nu-propriétaire</t>
  </si>
  <si>
    <t>Si usufruitier</t>
  </si>
  <si>
    <r>
      <rPr>
        <sz val="10"/>
        <color indexed="8"/>
        <rFont val="Helvetica Neue"/>
      </rPr>
      <t xml:space="preserve">Revenu passif </t>
    </r>
    <r>
      <rPr>
        <b val="1"/>
        <sz val="10"/>
        <color indexed="8"/>
        <rFont val="Helvetica Neue"/>
      </rPr>
      <t>net</t>
    </r>
    <r>
      <rPr>
        <sz val="10"/>
        <color indexed="8"/>
        <rFont val="Helvetica Neue"/>
      </rPr>
      <t xml:space="preserve"> par an :</t>
    </r>
  </si>
  <si>
    <r>
      <rPr>
        <sz val="10"/>
        <color indexed="8"/>
        <rFont val="Helvetica Neue"/>
      </rPr>
      <t xml:space="preserve">Revenu passif </t>
    </r>
    <r>
      <rPr>
        <b val="1"/>
        <sz val="10"/>
        <color indexed="8"/>
        <rFont val="Helvetica Neue"/>
      </rPr>
      <t>net</t>
    </r>
    <r>
      <rPr>
        <sz val="10"/>
        <color indexed="8"/>
        <rFont val="Helvetica Neue"/>
      </rPr>
      <t xml:space="preserve"> par mois :</t>
    </r>
  </si>
  <si>
    <t>Solde investissement :</t>
  </si>
  <si>
    <t>Assurance Vie</t>
  </si>
  <si>
    <r>
      <rPr>
        <sz val="10"/>
        <color indexed="17"/>
        <rFont val="Helvetica Neue"/>
      </rPr>
      <t xml:space="preserve">1 - On part sur un taux fixe, dans la réalité rien ne le garantit 
</t>
    </r>
    <r>
      <rPr>
        <strike val="1"/>
        <sz val="10"/>
        <color indexed="28"/>
        <rFont val="Helvetica Neue"/>
      </rPr>
      <t xml:space="preserve">2 - Fiscalité revenu foncier : 30% IR + 17,2% PS, soit un réinvestissement de 52,8% du montant </t>
    </r>
    <r>
      <rPr>
        <sz val="10"/>
        <color indexed="17"/>
        <rFont val="Helvetica Neue"/>
      </rPr>
      <t> </t>
    </r>
    <r>
      <rPr>
        <sz val="10"/>
        <color indexed="28"/>
        <rFont val="Helvetica Neue"/>
      </rPr>
      <t>2 - Fiscalité en cas de revente : 1</t>
    </r>
    <r>
      <rPr>
        <strike val="1"/>
        <sz val="10"/>
        <color indexed="28"/>
        <rFont val="Helvetica Neue"/>
      </rPr>
      <t xml:space="preserve">9% IR + 17,2% PS, soit une récupération de 63,8% du montant </t>
    </r>
    <r>
      <rPr>
        <sz val="10"/>
        <color indexed="28"/>
        <rFont val="Helvetica Neue"/>
      </rPr>
      <t xml:space="preserve"> 30%</t>
    </r>
    <r>
      <rPr>
        <strike val="1"/>
        <sz val="10"/>
        <color indexed="28"/>
        <rFont val="Helvetica Neue"/>
      </rPr>
      <t> </t>
    </r>
    <r>
      <rPr>
        <sz val="10"/>
        <color indexed="17"/>
        <rFont val="Helvetica Neue"/>
      </rPr>
      <t> </t>
    </r>
    <r>
      <rPr>
        <sz val="10"/>
        <color indexed="28"/>
        <rFont val="Helvetica Neue"/>
      </rPr>
      <t>3 - Frais supplémentaires assurance vie ?</t>
    </r>
    <r>
      <rPr>
        <sz val="10"/>
        <color indexed="17"/>
        <rFont val="Helvetica Neue"/>
      </rPr>
      <t xml:space="preserve"> 
</t>
    </r>
    <r>
      <rPr>
        <sz val="10"/>
        <color indexed="17"/>
        <rFont val="Helvetica Neue"/>
      </rPr>
      <t xml:space="preserve">3 - Le délai de jouissance n’est pas pris en compte 
</t>
    </r>
    <r>
      <rPr>
        <sz val="10"/>
        <color indexed="17"/>
        <rFont val="Helvetica Neue"/>
      </rPr>
      <t>4 - Dans la réalité les parts seront réinjectées en cours d’année, ce qui augmentera les revenus </t>
    </r>
    <r>
      <rPr>
        <sz val="10"/>
        <color indexed="28"/>
        <rFont val="Helvetica Neue"/>
      </rPr>
      <t>Le PEI Corum permet la réinjection de fractions de part sous fore de versement mensuel automatique Possible chez d’autres SCPI ?</t>
    </r>
    <r>
      <rPr>
        <sz val="10"/>
        <color indexed="17"/>
        <rFont val="Helvetica Neue"/>
      </rPr>
      <t>  5 - Ne connaissant pas la répartition des frais de souscription entre nu-propriétaire et usufruitier,       je les impute au nu-propriétaire seulement, et selon le même calcul que pour le propriétaire</t>
    </r>
  </si>
  <si>
    <t>Montant investi :</t>
  </si>
  <si>
    <t>Frais spécifiques assurance vie :</t>
  </si>
  <si>
    <t>Nombre de parts :</t>
  </si>
  <si>
    <t>Rendement :</t>
  </si>
  <si>
    <t>Montant du coupon :</t>
  </si>
  <si>
    <t xml:space="preserve">  Part versée du dividende</t>
  </si>
  <si>
    <t>Patrimoine en cas de revente :</t>
  </si>
</sst>
</file>

<file path=xl/styles.xml><?xml version="1.0" encoding="utf-8"?>
<styleSheet xmlns="http://schemas.openxmlformats.org/spreadsheetml/2006/main">
  <numFmts count="1">
    <numFmt numFmtId="0" formatCode="General"/>
  </numFmts>
  <fonts count="18">
    <font>
      <sz val="10"/>
      <color indexed="8"/>
      <name val="Helvetica Neue"/>
    </font>
    <font>
      <sz val="12"/>
      <color indexed="8"/>
      <name val="Helvetica Neue"/>
    </font>
    <font>
      <sz val="14"/>
      <color indexed="8"/>
      <name val="Helvetica Neue"/>
    </font>
    <font>
      <u val="single"/>
      <sz val="12"/>
      <color indexed="11"/>
      <name val="Helvetica Neue"/>
    </font>
    <font>
      <sz val="13"/>
      <color indexed="8"/>
      <name val="Helvetica Neue"/>
    </font>
    <font>
      <b val="1"/>
      <sz val="10"/>
      <color indexed="8"/>
      <name val="Helvetica Neue"/>
    </font>
    <font>
      <i val="1"/>
      <sz val="10"/>
      <color indexed="8"/>
      <name val="Helvetica Neue"/>
    </font>
    <font>
      <sz val="10"/>
      <color indexed="17"/>
      <name val="Helvetica Neue"/>
    </font>
    <font>
      <i val="1"/>
      <sz val="10"/>
      <color indexed="20"/>
      <name val="Helvetica Neue"/>
    </font>
    <font>
      <b val="1"/>
      <i val="1"/>
      <sz val="10"/>
      <color indexed="16"/>
      <name val="Helvetica Neue"/>
    </font>
    <font>
      <sz val="10"/>
      <color indexed="15"/>
      <name val="Helvetica Neue"/>
    </font>
    <font>
      <b val="1"/>
      <sz val="22"/>
      <color indexed="20"/>
      <name val="Helvetica Neue"/>
    </font>
    <font>
      <b val="1"/>
      <sz val="8"/>
      <color indexed="20"/>
      <name val="Helvetica Neue"/>
    </font>
    <font>
      <sz val="10"/>
      <color indexed="24"/>
      <name val="Helvetica Neue"/>
    </font>
    <font>
      <b val="1"/>
      <sz val="10"/>
      <color indexed="24"/>
      <name val="Helvetica Neue"/>
    </font>
    <font>
      <sz val="10"/>
      <color indexed="26"/>
      <name val="Helvetica Neue"/>
    </font>
    <font>
      <strike val="1"/>
      <sz val="10"/>
      <color indexed="28"/>
      <name val="Helvetica Neue"/>
    </font>
    <font>
      <sz val="10"/>
      <color indexed="28"/>
      <name val="Helvetica Neue"/>
    </font>
  </fonts>
  <fills count="9">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5"/>
        <bgColor auto="1"/>
      </patternFill>
    </fill>
    <fill>
      <patternFill patternType="solid">
        <fgColor indexed="18"/>
        <bgColor auto="1"/>
      </patternFill>
    </fill>
    <fill>
      <patternFill patternType="solid">
        <fgColor indexed="19"/>
        <bgColor auto="1"/>
      </patternFill>
    </fill>
    <fill>
      <patternFill patternType="solid">
        <fgColor indexed="27"/>
        <bgColor auto="1"/>
      </patternFill>
    </fill>
  </fills>
  <borders count="78">
    <border>
      <left/>
      <right/>
      <top/>
      <bottom/>
      <diagonal/>
    </border>
    <border>
      <left style="thin">
        <color indexed="13"/>
      </left>
      <right style="thin">
        <color indexed="13"/>
      </right>
      <top style="thin">
        <color indexed="14"/>
      </top>
      <bottom/>
      <diagonal/>
    </border>
    <border>
      <left style="thin">
        <color indexed="13"/>
      </left>
      <right/>
      <top style="thin">
        <color indexed="14"/>
      </top>
      <bottom/>
      <diagonal/>
    </border>
    <border>
      <left/>
      <right style="medium">
        <color indexed="16"/>
      </right>
      <top style="thin">
        <color indexed="14"/>
      </top>
      <bottom/>
      <diagonal/>
    </border>
    <border>
      <left style="medium">
        <color indexed="16"/>
      </left>
      <right style="medium">
        <color indexed="16"/>
      </right>
      <top style="medium">
        <color indexed="16"/>
      </top>
      <bottom style="medium">
        <color indexed="16"/>
      </bottom>
      <diagonal/>
    </border>
    <border>
      <left style="medium">
        <color indexed="16"/>
      </left>
      <right/>
      <top style="thin">
        <color indexed="14"/>
      </top>
      <bottom/>
      <diagonal/>
    </border>
    <border>
      <left/>
      <right/>
      <top style="thin">
        <color indexed="14"/>
      </top>
      <bottom/>
      <diagonal/>
    </border>
    <border>
      <left/>
      <right style="thin">
        <color indexed="17"/>
      </right>
      <top style="thin">
        <color indexed="14"/>
      </top>
      <bottom/>
      <diagonal/>
    </border>
    <border>
      <left style="thin">
        <color indexed="17"/>
      </left>
      <right/>
      <top style="thin">
        <color indexed="17"/>
      </top>
      <bottom/>
      <diagonal/>
    </border>
    <border>
      <left/>
      <right/>
      <top style="thin">
        <color indexed="17"/>
      </top>
      <bottom/>
      <diagonal/>
    </border>
    <border>
      <left/>
      <right style="thin">
        <color indexed="17"/>
      </right>
      <top style="thin">
        <color indexed="17"/>
      </top>
      <bottom/>
      <diagonal/>
    </border>
    <border>
      <left style="thin">
        <color indexed="17"/>
      </left>
      <right style="thin">
        <color indexed="13"/>
      </right>
      <top style="thin">
        <color indexed="14"/>
      </top>
      <bottom/>
      <diagonal/>
    </border>
    <border>
      <left style="thin">
        <color indexed="13"/>
      </left>
      <right style="thin">
        <color indexed="13"/>
      </right>
      <top/>
      <bottom/>
      <diagonal/>
    </border>
    <border>
      <left style="thin">
        <color indexed="13"/>
      </left>
      <right/>
      <top/>
      <bottom/>
      <diagonal/>
    </border>
    <border>
      <left/>
      <right>
        <color indexed="8"/>
      </right>
      <top/>
      <bottom/>
      <diagonal/>
    </border>
    <border>
      <left>
        <color indexed="8"/>
      </left>
      <right>
        <color indexed="8"/>
      </right>
      <top style="medium">
        <color indexed="16"/>
      </top>
      <bottom style="thin">
        <color indexed="13"/>
      </bottom>
      <diagonal/>
    </border>
    <border>
      <left>
        <color indexed="8"/>
      </left>
      <right/>
      <top/>
      <bottom/>
      <diagonal/>
    </border>
    <border>
      <left/>
      <right/>
      <top/>
      <bottom/>
      <diagonal/>
    </border>
    <border>
      <left/>
      <right style="thin">
        <color indexed="17"/>
      </right>
      <top/>
      <bottom/>
      <diagonal/>
    </border>
    <border>
      <left style="thin">
        <color indexed="17"/>
      </left>
      <right/>
      <top/>
      <bottom/>
      <diagonal/>
    </border>
    <border>
      <left style="thin">
        <color indexed="17"/>
      </left>
      <right style="thin">
        <color indexed="13"/>
      </right>
      <top/>
      <bottom/>
      <diagonal/>
    </border>
    <border>
      <left/>
      <right style="thin">
        <color indexed="13"/>
      </right>
      <top/>
      <bottom/>
      <diagonal/>
    </border>
    <border>
      <left style="thin">
        <color indexed="13"/>
      </left>
      <right style="thin">
        <color indexed="13"/>
      </right>
      <top style="thin">
        <color indexed="13"/>
      </top>
      <bottom style="thin">
        <color indexed="13"/>
      </bottom>
      <diagonal/>
    </border>
    <border>
      <left/>
      <right/>
      <top style="thin">
        <color indexed="13"/>
      </top>
      <bottom style="thin">
        <color indexed="13"/>
      </bottom>
      <diagonal/>
    </border>
    <border>
      <left/>
      <right/>
      <top style="thin">
        <color indexed="13"/>
      </top>
      <bottom style="medium">
        <color indexed="16"/>
      </bottom>
      <diagonal/>
    </border>
    <border>
      <left/>
      <right style="medium">
        <color indexed="16"/>
      </right>
      <top/>
      <bottom/>
      <diagonal/>
    </border>
    <border>
      <left style="medium">
        <color indexed="16"/>
      </left>
      <right/>
      <top/>
      <bottom/>
      <diagonal/>
    </border>
    <border>
      <left/>
      <right/>
      <top style="medium">
        <color indexed="16"/>
      </top>
      <bottom style="medium">
        <color indexed="16"/>
      </bottom>
      <diagonal/>
    </border>
    <border>
      <left style="thin">
        <color indexed="17"/>
      </left>
      <right/>
      <top/>
      <bottom style="thin">
        <color indexed="17"/>
      </bottom>
      <diagonal/>
    </border>
    <border>
      <left/>
      <right/>
      <top/>
      <bottom style="thin">
        <color indexed="17"/>
      </bottom>
      <diagonal/>
    </border>
    <border>
      <left/>
      <right style="thin">
        <color indexed="17"/>
      </right>
      <top/>
      <bottom style="thin">
        <color indexed="17"/>
      </bottom>
      <diagonal/>
    </border>
    <border>
      <left/>
      <right/>
      <top style="medium">
        <color indexed="16"/>
      </top>
      <bottom style="thin">
        <color indexed="13"/>
      </bottom>
      <diagonal/>
    </border>
    <border>
      <left style="medium">
        <color indexed="16"/>
      </left>
      <right style="thin">
        <color indexed="13"/>
      </right>
      <top/>
      <bottom/>
      <diagonal/>
    </border>
    <border>
      <left style="thin">
        <color indexed="14"/>
      </left>
      <right/>
      <top/>
      <bottom/>
      <diagonal/>
    </border>
    <border>
      <left style="thin">
        <color indexed="13"/>
      </left>
      <right style="thin">
        <color indexed="13"/>
      </right>
      <top style="medium">
        <color indexed="16"/>
      </top>
      <bottom style="thin">
        <color indexed="13"/>
      </bottom>
      <diagonal/>
    </border>
    <border>
      <left style="thin">
        <color indexed="13"/>
      </left>
      <right style="thin">
        <color indexed="13"/>
      </right>
      <top/>
      <bottom style="thin">
        <color indexed="13"/>
      </bottom>
      <diagonal/>
    </border>
    <border>
      <left style="thin">
        <color indexed="13"/>
      </left>
      <right/>
      <top/>
      <bottom style="thin">
        <color indexed="13"/>
      </bottom>
      <diagonal/>
    </border>
    <border>
      <left/>
      <right/>
      <top/>
      <bottom style="thin">
        <color indexed="13"/>
      </bottom>
      <diagonal/>
    </border>
    <border>
      <left/>
      <right style="thin">
        <color indexed="13"/>
      </right>
      <top/>
      <bottom style="thin">
        <color indexed="13"/>
      </bottom>
      <diagonal/>
    </border>
    <border>
      <left/>
      <right/>
      <top style="thin">
        <color indexed="13"/>
      </top>
      <bottom style="thin">
        <color indexed="23"/>
      </bottom>
      <diagonal/>
    </border>
    <border>
      <left/>
      <right style="thin">
        <color indexed="13"/>
      </right>
      <top style="thin">
        <color indexed="13"/>
      </top>
      <bottom style="thin">
        <color indexed="23"/>
      </bottom>
      <diagonal/>
    </border>
    <border>
      <left style="thin">
        <color indexed="13"/>
      </left>
      <right style="thin">
        <color indexed="23"/>
      </right>
      <top style="thin">
        <color indexed="23"/>
      </top>
      <bottom style="thin">
        <color indexed="23"/>
      </bottom>
      <diagonal/>
    </border>
    <border>
      <left style="thin">
        <color indexed="23"/>
      </left>
      <right style="thin">
        <color indexed="23"/>
      </right>
      <top style="thin">
        <color indexed="23"/>
      </top>
      <bottom style="thin">
        <color indexed="23"/>
      </bottom>
      <diagonal/>
    </border>
    <border>
      <left/>
      <right/>
      <top style="thin">
        <color indexed="23"/>
      </top>
      <bottom style="thin">
        <color indexed="23"/>
      </bottom>
      <diagonal/>
    </border>
    <border>
      <left/>
      <right style="thin">
        <color indexed="13"/>
      </right>
      <top style="thin">
        <color indexed="23"/>
      </top>
      <bottom style="thin">
        <color indexed="23"/>
      </bottom>
      <diagonal/>
    </border>
    <border>
      <left/>
      <right/>
      <top style="thin">
        <color indexed="23"/>
      </top>
      <bottom style="thin">
        <color indexed="13"/>
      </bottom>
      <diagonal/>
    </border>
    <border>
      <left/>
      <right style="thin">
        <color indexed="13"/>
      </right>
      <top style="thin">
        <color indexed="23"/>
      </top>
      <bottom style="thin">
        <color indexed="13"/>
      </bottom>
      <diagonal/>
    </border>
    <border>
      <left/>
      <right style="thin">
        <color indexed="13"/>
      </right>
      <top style="thin">
        <color indexed="13"/>
      </top>
      <bottom style="thin">
        <color indexed="13"/>
      </bottom>
      <diagonal/>
    </border>
    <border>
      <left/>
      <right style="thin">
        <color indexed="23"/>
      </right>
      <top/>
      <bottom/>
      <diagonal/>
    </border>
    <border>
      <left style="thin">
        <color indexed="13"/>
      </left>
      <right style="thin">
        <color indexed="13"/>
      </right>
      <top style="thin">
        <color indexed="23"/>
      </top>
      <bottom style="thin">
        <color indexed="13"/>
      </bottom>
      <diagonal/>
    </border>
    <border>
      <left style="thin">
        <color indexed="13"/>
      </left>
      <right/>
      <top style="thin">
        <color indexed="23"/>
      </top>
      <bottom style="thin">
        <color indexed="13"/>
      </bottom>
      <diagonal/>
    </border>
    <border>
      <left style="thin">
        <color indexed="13"/>
      </left>
      <right>
        <color indexed="8"/>
      </right>
      <top/>
      <bottom/>
      <diagonal/>
    </border>
    <border>
      <left>
        <color indexed="8"/>
      </left>
      <right>
        <color indexed="8"/>
      </right>
      <top/>
      <bottom/>
      <diagonal/>
    </border>
    <border>
      <left style="thin">
        <color indexed="13"/>
      </left>
      <right/>
      <top style="thin">
        <color indexed="13"/>
      </top>
      <bottom style="thin">
        <color indexed="13"/>
      </bottom>
      <diagonal/>
    </border>
    <border>
      <left style="thin">
        <color indexed="13"/>
      </left>
      <right style="thin">
        <color indexed="13"/>
      </right>
      <top style="thin">
        <color indexed="13"/>
      </top>
      <bottom/>
      <diagonal/>
    </border>
    <border>
      <left style="thin">
        <color indexed="13"/>
      </left>
      <right/>
      <top style="thin">
        <color indexed="13"/>
      </top>
      <bottom/>
      <diagonal/>
    </border>
    <border>
      <left>
        <color indexed="8"/>
      </left>
      <right/>
      <top style="thin">
        <color indexed="23"/>
      </top>
      <bottom style="thin">
        <color indexed="13"/>
      </bottom>
      <diagonal/>
    </border>
    <border>
      <left>
        <color indexed="8"/>
      </left>
      <right style="thin">
        <color indexed="13"/>
      </right>
      <top/>
      <bottom/>
      <diagonal/>
    </border>
    <border>
      <left>
        <color indexed="8"/>
      </left>
      <right/>
      <top style="thin">
        <color indexed="13"/>
      </top>
      <bottom style="thin">
        <color indexed="13"/>
      </bottom>
      <diagonal/>
    </border>
    <border>
      <left>
        <color indexed="8"/>
      </left>
      <right/>
      <top style="thin">
        <color indexed="13"/>
      </top>
      <bottom style="thin">
        <color indexed="23"/>
      </bottom>
      <diagonal/>
    </border>
    <border>
      <left>
        <color indexed="8"/>
      </left>
      <right style="thin">
        <color indexed="23"/>
      </right>
      <top/>
      <bottom/>
      <diagonal/>
    </border>
    <border>
      <left>
        <color indexed="8"/>
      </left>
      <right/>
      <top style="thin">
        <color indexed="23"/>
      </top>
      <bottom style="thin">
        <color indexed="23"/>
      </bottom>
      <diagonal/>
    </border>
    <border>
      <left style="thin">
        <color indexed="13"/>
      </left>
      <right/>
      <top/>
      <bottom>
        <color indexed="8"/>
      </bottom>
      <diagonal/>
    </border>
    <border>
      <left/>
      <right/>
      <top/>
      <bottom>
        <color indexed="8"/>
      </bottom>
      <diagonal/>
    </border>
    <border>
      <left style="thin">
        <color indexed="13"/>
      </left>
      <right style="thin">
        <color indexed="23"/>
      </right>
      <top style="thin">
        <color indexed="13"/>
      </top>
      <bottom style="thin">
        <color indexed="13"/>
      </bottom>
      <diagonal/>
    </border>
    <border>
      <left style="thin">
        <color indexed="13"/>
      </left>
      <right/>
      <top>
        <color indexed="8"/>
      </top>
      <bottom style="thin">
        <color indexed="13"/>
      </bottom>
      <diagonal/>
    </border>
    <border>
      <left/>
      <right/>
      <top>
        <color indexed="8"/>
      </top>
      <bottom style="thin">
        <color indexed="13"/>
      </bottom>
      <diagonal/>
    </border>
    <border>
      <left style="thin">
        <color indexed="17"/>
      </left>
      <right/>
      <top style="thin">
        <color indexed="14"/>
      </top>
      <bottom/>
      <diagonal/>
    </border>
    <border>
      <left style="thin">
        <color indexed="13"/>
      </left>
      <right style="thin">
        <color indexed="13"/>
      </right>
      <top style="medium">
        <color indexed="16"/>
      </top>
      <bottom style="medium">
        <color indexed="16"/>
      </bottom>
      <diagonal/>
    </border>
    <border>
      <left style="thin">
        <color indexed="13"/>
      </left>
      <right style="thin">
        <color indexed="13"/>
      </right>
      <top/>
      <bottom>
        <color indexed="8"/>
      </bottom>
      <diagonal/>
    </border>
    <border>
      <left/>
      <right style="thin">
        <color indexed="13"/>
      </right>
      <top/>
      <bottom>
        <color indexed="8"/>
      </bottom>
      <diagonal/>
    </border>
    <border>
      <left>
        <color indexed="8"/>
      </left>
      <right style="medium">
        <color indexed="16"/>
      </right>
      <top/>
      <bottom/>
      <diagonal/>
    </border>
    <border>
      <left style="medium">
        <color indexed="16"/>
      </left>
      <right style="thin">
        <color indexed="8"/>
      </right>
      <top style="medium">
        <color indexed="16"/>
      </top>
      <bottom style="medium">
        <color indexed="16"/>
      </bottom>
      <diagonal/>
    </border>
    <border>
      <left style="thin">
        <color indexed="8"/>
      </left>
      <right/>
      <top>
        <color indexed="8"/>
      </top>
      <bottom/>
      <diagonal/>
    </border>
    <border>
      <left/>
      <right/>
      <top>
        <color indexed="8"/>
      </top>
      <bottom/>
      <diagonal/>
    </border>
    <border>
      <left/>
      <right/>
      <top>
        <color indexed="8"/>
      </top>
      <bottom>
        <color indexed="8"/>
      </bottom>
      <diagonal/>
    </border>
    <border>
      <left/>
      <right style="thin">
        <color indexed="13"/>
      </right>
      <top>
        <color indexed="8"/>
      </top>
      <bottom>
        <color indexed="8"/>
      </bottom>
      <diagonal/>
    </border>
    <border>
      <left/>
      <right style="thin">
        <color indexed="13"/>
      </right>
      <top>
        <color indexed="8"/>
      </top>
      <bottom style="thin">
        <color indexed="13"/>
      </bottom>
      <diagonal/>
    </border>
  </borders>
  <cellStyleXfs count="1">
    <xf numFmtId="0" fontId="0" applyNumberFormat="0" applyFont="1" applyFill="0" applyBorder="0" applyAlignment="1" applyProtection="0">
      <alignment vertical="top" wrapText="1"/>
    </xf>
  </cellStyleXfs>
  <cellXfs count="161">
    <xf numFmtId="0" fontId="0" applyNumberFormat="0" applyFont="1" applyFill="0" applyBorder="0" applyAlignment="1" applyProtection="0">
      <alignment vertical="top" wrapText="1"/>
    </xf>
    <xf numFmtId="0" fontId="1" applyNumberFormat="0" applyFont="1" applyFill="0" applyBorder="0" applyAlignment="1" applyProtection="0">
      <alignment horizontal="left" vertical="top" wrapText="1"/>
    </xf>
    <xf numFmtId="0" fontId="2" applyNumberFormat="0" applyFont="1" applyFill="0" applyBorder="0" applyAlignment="1" applyProtection="0">
      <alignment horizontal="left" vertical="top" wrapText="1"/>
    </xf>
    <xf numFmtId="0" fontId="1" fillId="2" applyNumberFormat="0" applyFont="1" applyFill="1" applyBorder="0" applyAlignment="1" applyProtection="0">
      <alignment horizontal="left" vertical="top" wrapText="1"/>
    </xf>
    <xf numFmtId="0" fontId="1" fillId="3" applyNumberFormat="0" applyFont="1" applyFill="1" applyBorder="0" applyAlignment="1" applyProtection="0">
      <alignment horizontal="left" vertical="top" wrapText="1"/>
    </xf>
    <xf numFmtId="0" fontId="3" fillId="3" applyNumberFormat="0" applyFont="1" applyFill="1" applyBorder="0" applyAlignment="1" applyProtection="0">
      <alignment horizontal="left" vertical="top" wrapText="1"/>
    </xf>
    <xf numFmtId="0" fontId="0" applyNumberFormat="1" applyFont="1" applyFill="0" applyBorder="0" applyAlignment="1" applyProtection="0">
      <alignment vertical="top" wrapText="1"/>
    </xf>
    <xf numFmtId="49" fontId="0" fillId="4" borderId="1" applyNumberFormat="1" applyFont="1" applyFill="1" applyBorder="1" applyAlignment="1" applyProtection="0">
      <alignment horizontal="right" vertical="center" wrapText="1"/>
    </xf>
    <xf numFmtId="0" fontId="0" fillId="5" borderId="1" applyNumberFormat="0" applyFont="1" applyFill="1" applyBorder="1" applyAlignment="1" applyProtection="0">
      <alignment vertical="top" wrapText="1"/>
    </xf>
    <xf numFmtId="0" fontId="0" fillId="5" borderId="2" applyNumberFormat="0" applyFont="1" applyFill="1" applyBorder="1" applyAlignment="1" applyProtection="0">
      <alignment vertical="top" wrapText="1"/>
    </xf>
    <xf numFmtId="0" fontId="0" fillId="4" borderId="3" applyNumberFormat="0" applyFont="1" applyFill="1" applyBorder="1" applyAlignment="1" applyProtection="0">
      <alignment horizontal="right" vertical="center" wrapText="1"/>
    </xf>
    <xf numFmtId="0" fontId="5" fillId="5" borderId="4" applyNumberFormat="1" applyFont="1" applyFill="1" applyBorder="1" applyAlignment="1" applyProtection="0">
      <alignment vertical="center" wrapText="1"/>
    </xf>
    <xf numFmtId="0" fontId="6" fillId="4" borderId="5" applyNumberFormat="0" applyFont="1" applyFill="1" applyBorder="1" applyAlignment="1" applyProtection="0">
      <alignment vertical="center" wrapText="1"/>
    </xf>
    <xf numFmtId="0" fontId="0" fillId="5" borderId="6" applyNumberFormat="0" applyFont="1" applyFill="1" applyBorder="1" applyAlignment="1" applyProtection="0">
      <alignment vertical="top" wrapText="1"/>
    </xf>
    <xf numFmtId="0" fontId="0" fillId="4" borderId="6" applyNumberFormat="0" applyFont="1" applyFill="1" applyBorder="1" applyAlignment="1" applyProtection="0">
      <alignment vertical="center" wrapText="1"/>
    </xf>
    <xf numFmtId="0" fontId="0" fillId="4" borderId="7" applyNumberFormat="0" applyFont="1" applyFill="1" applyBorder="1" applyAlignment="1" applyProtection="0">
      <alignment vertical="center" wrapText="1"/>
    </xf>
    <xf numFmtId="49" fontId="7" fillId="6" borderId="8" applyNumberFormat="1" applyFont="1" applyFill="1" applyBorder="1" applyAlignment="1" applyProtection="0">
      <alignment vertical="center" wrapText="1"/>
    </xf>
    <xf numFmtId="0" fontId="0" fillId="5" borderId="9" applyNumberFormat="0" applyFont="1" applyFill="1" applyBorder="1" applyAlignment="1" applyProtection="0">
      <alignment vertical="top" wrapText="1"/>
    </xf>
    <xf numFmtId="0" fontId="0" fillId="5" borderId="10" applyNumberFormat="0" applyFont="1" applyFill="1" applyBorder="1" applyAlignment="1" applyProtection="0">
      <alignment vertical="top" wrapText="1"/>
    </xf>
    <xf numFmtId="0" fontId="0" fillId="5" borderId="8" applyNumberFormat="0" applyFont="1" applyFill="1" applyBorder="1" applyAlignment="1" applyProtection="0">
      <alignment vertical="top" wrapText="1"/>
    </xf>
    <xf numFmtId="0" fontId="0" fillId="4" borderId="11" applyNumberFormat="0" applyFont="1" applyFill="1" applyBorder="1" applyAlignment="1" applyProtection="0">
      <alignment vertical="center" wrapText="1"/>
    </xf>
    <xf numFmtId="49" fontId="0" fillId="4" borderId="12" applyNumberFormat="1" applyFont="1" applyFill="1" applyBorder="1" applyAlignment="1" applyProtection="0">
      <alignment horizontal="right" vertical="center" wrapText="1"/>
    </xf>
    <xf numFmtId="0" fontId="0" fillId="5" borderId="12" applyNumberFormat="0" applyFont="1" applyFill="1" applyBorder="1" applyAlignment="1" applyProtection="0">
      <alignment vertical="top" wrapText="1"/>
    </xf>
    <xf numFmtId="0" fontId="0" fillId="5" borderId="13" applyNumberFormat="0" applyFont="1" applyFill="1" applyBorder="1" applyAlignment="1" applyProtection="0">
      <alignment vertical="top" wrapText="1"/>
    </xf>
    <xf numFmtId="0" fontId="0" fillId="4" borderId="14" applyNumberFormat="0" applyFont="1" applyFill="1" applyBorder="1" applyAlignment="1" applyProtection="0">
      <alignment horizontal="right" vertical="center" wrapText="1"/>
    </xf>
    <xf numFmtId="0" fontId="6" fillId="4" borderId="15" applyNumberFormat="0" applyFont="1" applyFill="1" applyBorder="1" applyAlignment="1" applyProtection="0">
      <alignment vertical="center" wrapText="1"/>
    </xf>
    <xf numFmtId="0" fontId="6" fillId="4" borderId="16" applyNumberFormat="0" applyFont="1" applyFill="1" applyBorder="1" applyAlignment="1" applyProtection="0">
      <alignment vertical="center" wrapText="1"/>
    </xf>
    <xf numFmtId="0" fontId="0" fillId="5" borderId="17" applyNumberFormat="0" applyFont="1" applyFill="1" applyBorder="1" applyAlignment="1" applyProtection="0">
      <alignment vertical="top" wrapText="1"/>
    </xf>
    <xf numFmtId="0" fontId="0" fillId="4" borderId="17" applyNumberFormat="0" applyFont="1" applyFill="1" applyBorder="1" applyAlignment="1" applyProtection="0">
      <alignment vertical="center" wrapText="1"/>
    </xf>
    <xf numFmtId="0" fontId="0" fillId="4" borderId="18" applyNumberFormat="0" applyFont="1" applyFill="1" applyBorder="1" applyAlignment="1" applyProtection="0">
      <alignment vertical="center" wrapText="1"/>
    </xf>
    <xf numFmtId="0" fontId="0" fillId="5" borderId="19" applyNumberFormat="0" applyFont="1" applyFill="1" applyBorder="1" applyAlignment="1" applyProtection="0">
      <alignment vertical="top" wrapText="1"/>
    </xf>
    <xf numFmtId="0" fontId="0" fillId="5" borderId="18" applyNumberFormat="0" applyFont="1" applyFill="1" applyBorder="1" applyAlignment="1" applyProtection="0">
      <alignment vertical="top" wrapText="1"/>
    </xf>
    <xf numFmtId="0" fontId="0" fillId="4" borderId="20" applyNumberFormat="0" applyFont="1" applyFill="1" applyBorder="1" applyAlignment="1" applyProtection="0">
      <alignment vertical="center" wrapText="1"/>
    </xf>
    <xf numFmtId="0" fontId="0" fillId="4" borderId="21" applyNumberFormat="0" applyFont="1" applyFill="1" applyBorder="1" applyAlignment="1" applyProtection="0">
      <alignment horizontal="right" vertical="center" wrapText="1"/>
    </xf>
    <xf numFmtId="2" fontId="5" fillId="7" borderId="22" applyNumberFormat="1" applyFont="1" applyFill="1" applyBorder="1" applyAlignment="1" applyProtection="0">
      <alignment vertical="center" wrapText="1"/>
    </xf>
    <xf numFmtId="0" fontId="6" fillId="4" borderId="13" applyNumberFormat="0" applyFont="1" applyFill="1" applyBorder="1" applyAlignment="1" applyProtection="0">
      <alignment vertical="center" wrapText="1"/>
    </xf>
    <xf numFmtId="0" fontId="0" fillId="4" borderId="12" applyNumberFormat="0" applyFont="1" applyFill="1" applyBorder="1" applyAlignment="1" applyProtection="0">
      <alignment horizontal="right" vertical="center" wrapText="1"/>
    </xf>
    <xf numFmtId="0" fontId="0" fillId="4" borderId="17" applyNumberFormat="0" applyFont="1" applyFill="1" applyBorder="1" applyAlignment="1" applyProtection="0">
      <alignment horizontal="right" vertical="center" wrapText="1"/>
    </xf>
    <xf numFmtId="0" fontId="6" fillId="4" borderId="23" applyNumberFormat="0" applyFont="1" applyFill="1" applyBorder="1" applyAlignment="1" applyProtection="0">
      <alignment vertical="center" wrapText="1"/>
    </xf>
    <xf numFmtId="0" fontId="6" fillId="4" borderId="17" applyNumberFormat="0" applyFont="1" applyFill="1" applyBorder="1" applyAlignment="1" applyProtection="0">
      <alignment vertical="center" wrapText="1"/>
    </xf>
    <xf numFmtId="0" fontId="6" fillId="4" borderId="24" applyNumberFormat="0" applyFont="1" applyFill="1" applyBorder="1" applyAlignment="1" applyProtection="0">
      <alignment vertical="center" wrapText="1"/>
    </xf>
    <xf numFmtId="0" fontId="0" fillId="4" borderId="25" applyNumberFormat="0" applyFont="1" applyFill="1" applyBorder="1" applyAlignment="1" applyProtection="0">
      <alignment horizontal="right" vertical="center" wrapText="1"/>
    </xf>
    <xf numFmtId="0" fontId="6" fillId="4" borderId="26" applyNumberFormat="0" applyFont="1" applyFill="1" applyBorder="1" applyAlignment="1" applyProtection="0">
      <alignment vertical="center" wrapText="1"/>
    </xf>
    <xf numFmtId="0" fontId="0" fillId="5" borderId="12" applyNumberFormat="0" applyFont="1" applyFill="1" applyBorder="1" applyAlignment="1" applyProtection="0">
      <alignment horizontal="right" vertical="center" wrapText="1"/>
    </xf>
    <xf numFmtId="0" fontId="0" fillId="5" borderId="27" applyNumberFormat="0" applyFont="1" applyFill="1" applyBorder="1" applyAlignment="1" applyProtection="0">
      <alignment vertical="top" wrapText="1"/>
    </xf>
    <xf numFmtId="0" fontId="0" fillId="5" borderId="28" applyNumberFormat="0" applyFont="1" applyFill="1" applyBorder="1" applyAlignment="1" applyProtection="0">
      <alignment vertical="top" wrapText="1"/>
    </xf>
    <xf numFmtId="0" fontId="0" fillId="5" borderId="29" applyNumberFormat="0" applyFont="1" applyFill="1" applyBorder="1" applyAlignment="1" applyProtection="0">
      <alignment vertical="top" wrapText="1"/>
    </xf>
    <xf numFmtId="0" fontId="0" fillId="5" borderId="30" applyNumberFormat="0" applyFont="1" applyFill="1" applyBorder="1" applyAlignment="1" applyProtection="0">
      <alignment vertical="top" wrapText="1"/>
    </xf>
    <xf numFmtId="0" fontId="0" fillId="5" borderId="20" applyNumberFormat="0" applyFont="1" applyFill="1" applyBorder="1" applyAlignment="1" applyProtection="0">
      <alignment vertical="top" wrapText="1"/>
    </xf>
    <xf numFmtId="49" fontId="0" fillId="5" borderId="12" applyNumberFormat="1" applyFont="1" applyFill="1" applyBorder="1" applyAlignment="1" applyProtection="0">
      <alignment horizontal="right" vertical="center" wrapText="1"/>
    </xf>
    <xf numFmtId="0" fontId="0" fillId="5" borderId="25" applyNumberFormat="0" applyFont="1" applyFill="1" applyBorder="1" applyAlignment="1" applyProtection="0">
      <alignment vertical="center" wrapText="1"/>
    </xf>
    <xf numFmtId="10" fontId="5" fillId="5" borderId="4" applyNumberFormat="1" applyFont="1" applyFill="1" applyBorder="1" applyAlignment="1" applyProtection="0">
      <alignment vertical="center" wrapText="1"/>
    </xf>
    <xf numFmtId="49" fontId="8" fillId="5" borderId="26" applyNumberFormat="1" applyFont="1" applyFill="1" applyBorder="1" applyAlignment="1" applyProtection="0">
      <alignment horizontal="left" vertical="center" wrapText="1"/>
    </xf>
    <xf numFmtId="0" fontId="0" fillId="5" borderId="17" applyNumberFormat="0" applyFont="1" applyFill="1" applyBorder="1" applyAlignment="1" applyProtection="0">
      <alignment vertical="center" wrapText="1"/>
    </xf>
    <xf numFmtId="0" fontId="0" fillId="5" borderId="9" applyNumberFormat="0" applyFont="1" applyFill="1" applyBorder="1" applyAlignment="1" applyProtection="0">
      <alignment vertical="center" wrapText="1"/>
    </xf>
    <xf numFmtId="0" fontId="0" fillId="5" borderId="21" applyNumberFormat="0" applyFont="1" applyFill="1" applyBorder="1" applyAlignment="1" applyProtection="0">
      <alignment vertical="center" wrapText="1"/>
    </xf>
    <xf numFmtId="0" fontId="0" fillId="5" borderId="31" applyNumberFormat="0" applyFont="1" applyFill="1" applyBorder="1" applyAlignment="1" applyProtection="0">
      <alignment vertical="top" wrapText="1"/>
    </xf>
    <xf numFmtId="0" fontId="0" fillId="5" borderId="21" applyNumberFormat="0" applyFont="1" applyFill="1" applyBorder="1" applyAlignment="1" applyProtection="0">
      <alignment vertical="top" wrapText="1"/>
    </xf>
    <xf numFmtId="0" fontId="0" fillId="5" borderId="24" applyNumberFormat="0" applyFont="1" applyFill="1" applyBorder="1" applyAlignment="1" applyProtection="0">
      <alignment vertical="top" wrapText="1"/>
    </xf>
    <xf numFmtId="9" fontId="5" fillId="5" borderId="4" applyNumberFormat="1" applyFont="1" applyFill="1" applyBorder="1" applyAlignment="1" applyProtection="0">
      <alignment vertical="center" wrapText="1"/>
    </xf>
    <xf numFmtId="49" fontId="8" fillId="5" borderId="32" applyNumberFormat="1" applyFont="1" applyFill="1" applyBorder="1" applyAlignment="1" applyProtection="0">
      <alignment horizontal="left" vertical="center" wrapText="1"/>
    </xf>
    <xf numFmtId="0" fontId="8" fillId="5" borderId="17" applyNumberFormat="0" applyFont="1" applyFill="1" applyBorder="1" applyAlignment="1" applyProtection="0">
      <alignment horizontal="left" vertical="center" wrapText="1"/>
    </xf>
    <xf numFmtId="0" fontId="8" fillId="5" borderId="21" applyNumberFormat="0" applyFont="1" applyFill="1" applyBorder="1" applyAlignment="1" applyProtection="0">
      <alignment horizontal="left" vertical="center" wrapText="1"/>
    </xf>
    <xf numFmtId="1" fontId="5" fillId="7" borderId="22" applyNumberFormat="1" applyFont="1" applyFill="1" applyBorder="1" applyAlignment="1" applyProtection="0">
      <alignment vertical="center" wrapText="1"/>
    </xf>
    <xf numFmtId="9" fontId="5" fillId="5" borderId="23" applyNumberFormat="1" applyFont="1" applyFill="1" applyBorder="1" applyAlignment="1" applyProtection="0">
      <alignment vertical="center" wrapText="1"/>
    </xf>
    <xf numFmtId="0" fontId="0" fillId="4" borderId="21" applyNumberFormat="0" applyFont="1" applyFill="1" applyBorder="1" applyAlignment="1" applyProtection="0">
      <alignment horizontal="right" vertical="top" wrapText="1"/>
    </xf>
    <xf numFmtId="0" fontId="8" fillId="5" borderId="13" applyNumberFormat="0" applyFont="1" applyFill="1" applyBorder="1" applyAlignment="1" applyProtection="0">
      <alignment horizontal="left" vertical="center" wrapText="1"/>
    </xf>
    <xf numFmtId="2" fontId="5" fillId="5" borderId="23" applyNumberFormat="1" applyFont="1" applyFill="1" applyBorder="1" applyAlignment="1" applyProtection="0">
      <alignment vertical="center" wrapText="1"/>
    </xf>
    <xf numFmtId="0" fontId="8" fillId="5" borderId="12" applyNumberFormat="0" applyFont="1" applyFill="1" applyBorder="1" applyAlignment="1" applyProtection="0">
      <alignment horizontal="left" vertical="center" wrapText="1"/>
    </xf>
    <xf numFmtId="9" fontId="5" fillId="5" borderId="24" applyNumberFormat="1" applyFont="1" applyFill="1" applyBorder="1" applyAlignment="1" applyProtection="0">
      <alignment vertical="center" wrapText="1"/>
    </xf>
    <xf numFmtId="49" fontId="0" fillId="4" borderId="13" applyNumberFormat="1" applyFont="1" applyFill="1" applyBorder="1" applyAlignment="1" applyProtection="0">
      <alignment horizontal="right" vertical="center" wrapText="1"/>
    </xf>
    <xf numFmtId="49" fontId="9" fillId="5" borderId="32" applyNumberFormat="1" applyFont="1" applyFill="1" applyBorder="1" applyAlignment="1" applyProtection="0">
      <alignment horizontal="left" vertical="center" wrapText="1"/>
    </xf>
    <xf numFmtId="0" fontId="0" fillId="5" borderId="33" applyNumberFormat="0" applyFont="1" applyFill="1" applyBorder="1" applyAlignment="1" applyProtection="0">
      <alignment vertical="top" wrapText="1"/>
    </xf>
    <xf numFmtId="0" fontId="0" fillId="5" borderId="14" applyNumberFormat="0" applyFont="1" applyFill="1" applyBorder="1" applyAlignment="1" applyProtection="0">
      <alignment vertical="top" wrapText="1"/>
    </xf>
    <xf numFmtId="49" fontId="0" fillId="4" borderId="16" applyNumberFormat="1" applyFont="1" applyFill="1" applyBorder="1" applyAlignment="1" applyProtection="0">
      <alignment horizontal="right" vertical="center" wrapText="1"/>
    </xf>
    <xf numFmtId="0" fontId="0" fillId="5" borderId="25" applyNumberFormat="0" applyFont="1" applyFill="1" applyBorder="1" applyAlignment="1" applyProtection="0">
      <alignment vertical="top" wrapText="1"/>
    </xf>
    <xf numFmtId="0" fontId="0" fillId="5" borderId="26" applyNumberFormat="0" applyFont="1" applyFill="1" applyBorder="1" applyAlignment="1" applyProtection="0">
      <alignment vertical="top" wrapText="1"/>
    </xf>
    <xf numFmtId="0" fontId="10" fillId="5" borderId="27" applyNumberFormat="1" applyFont="1" applyFill="1" applyBorder="1" applyAlignment="1" applyProtection="0">
      <alignment vertical="top" wrapText="1"/>
    </xf>
    <xf numFmtId="49" fontId="0" fillId="5" borderId="12" applyNumberFormat="1" applyFont="1" applyFill="1" applyBorder="1" applyAlignment="1" applyProtection="0">
      <alignment vertical="top" wrapText="1"/>
    </xf>
    <xf numFmtId="0" fontId="0" fillId="5" borderId="34" applyNumberFormat="0" applyFont="1" applyFill="1" applyBorder="1" applyAlignment="1" applyProtection="0">
      <alignment vertical="top" wrapText="1"/>
    </xf>
    <xf numFmtId="0" fontId="0" fillId="5" borderId="35" applyNumberFormat="0" applyFont="1" applyFill="1" applyBorder="1" applyAlignment="1" applyProtection="0">
      <alignment vertical="top" wrapText="1"/>
    </xf>
    <xf numFmtId="0" fontId="0" fillId="5" borderId="36" applyNumberFormat="0" applyFont="1" applyFill="1" applyBorder="1" applyAlignment="1" applyProtection="0">
      <alignment vertical="top" wrapText="1"/>
    </xf>
    <xf numFmtId="0" fontId="0" fillId="5" borderId="37" applyNumberFormat="0" applyFont="1" applyFill="1" applyBorder="1" applyAlignment="1" applyProtection="0">
      <alignment vertical="top" wrapText="1"/>
    </xf>
    <xf numFmtId="0" fontId="0" fillId="5" borderId="38" applyNumberFormat="0" applyFont="1" applyFill="1" applyBorder="1" applyAlignment="1" applyProtection="0">
      <alignment vertical="top" wrapText="1"/>
    </xf>
    <xf numFmtId="49" fontId="11" fillId="5" borderId="13" applyNumberFormat="1" applyFont="1" applyFill="1" applyBorder="1" applyAlignment="1" applyProtection="0">
      <alignment horizontal="center" vertical="center" wrapText="1"/>
    </xf>
    <xf numFmtId="0" fontId="0" fillId="5" borderId="17" applyNumberFormat="0" applyFont="1" applyFill="1" applyBorder="1" applyAlignment="1" applyProtection="0">
      <alignment horizontal="right" vertical="center" wrapText="1"/>
    </xf>
    <xf numFmtId="49" fontId="12" fillId="5" borderId="22" applyNumberFormat="1" applyFont="1" applyFill="1" applyBorder="1" applyAlignment="1" applyProtection="0">
      <alignment horizontal="right" vertical="center" wrapText="1"/>
    </xf>
    <xf numFmtId="49" fontId="0" fillId="5" borderId="17" applyNumberFormat="1" applyFont="1" applyFill="1" applyBorder="1" applyAlignment="1" applyProtection="0">
      <alignment horizontal="right" vertical="center" wrapText="1"/>
    </xf>
    <xf numFmtId="4" fontId="5" fillId="5" borderId="22" applyNumberFormat="1" applyFont="1" applyFill="1" applyBorder="1" applyAlignment="1" applyProtection="0">
      <alignment vertical="center" wrapText="1"/>
    </xf>
    <xf numFmtId="0" fontId="0" fillId="5" borderId="23" applyNumberFormat="0" applyFont="1" applyFill="1" applyBorder="1" applyAlignment="1" applyProtection="0">
      <alignment vertical="top" wrapText="1"/>
    </xf>
    <xf numFmtId="0" fontId="0" fillId="5" borderId="39" applyNumberFormat="0" applyFont="1" applyFill="1" applyBorder="1" applyAlignment="1" applyProtection="0">
      <alignment vertical="top" wrapText="1"/>
    </xf>
    <xf numFmtId="0" fontId="0" fillId="5" borderId="40" applyNumberFormat="0" applyFont="1" applyFill="1" applyBorder="1" applyAlignment="1" applyProtection="0">
      <alignment vertical="top" wrapText="1"/>
    </xf>
    <xf numFmtId="4" fontId="5" fillId="5" borderId="41" applyNumberFormat="1" applyFont="1" applyFill="1" applyBorder="1" applyAlignment="1" applyProtection="0">
      <alignment vertical="center" wrapText="1"/>
    </xf>
    <xf numFmtId="4" fontId="5" fillId="5" borderId="42" applyNumberFormat="1" applyFont="1" applyFill="1" applyBorder="1" applyAlignment="1" applyProtection="0">
      <alignment vertical="center" wrapText="1"/>
    </xf>
    <xf numFmtId="0" fontId="0" fillId="5" borderId="43" applyNumberFormat="0" applyFont="1" applyFill="1" applyBorder="1" applyAlignment="1" applyProtection="0">
      <alignment vertical="top" wrapText="1"/>
    </xf>
    <xf numFmtId="0" fontId="0" fillId="5" borderId="44" applyNumberFormat="0" applyFont="1" applyFill="1" applyBorder="1" applyAlignment="1" applyProtection="0">
      <alignment vertical="top" wrapText="1"/>
    </xf>
    <xf numFmtId="4" fontId="10" fillId="5" borderId="23" applyNumberFormat="1" applyFont="1" applyFill="1" applyBorder="1" applyAlignment="1" applyProtection="0">
      <alignment vertical="top" wrapText="1"/>
    </xf>
    <xf numFmtId="4" fontId="10" fillId="5" borderId="45" applyNumberFormat="1" applyFont="1" applyFill="1" applyBorder="1" applyAlignment="1" applyProtection="0">
      <alignment vertical="top" wrapText="1"/>
    </xf>
    <xf numFmtId="4" fontId="10" fillId="5" borderId="46" applyNumberFormat="1" applyFont="1" applyFill="1" applyBorder="1" applyAlignment="1" applyProtection="0">
      <alignment vertical="top" wrapText="1"/>
    </xf>
    <xf numFmtId="0" fontId="5" fillId="5" borderId="22" applyNumberFormat="1" applyFont="1" applyFill="1" applyBorder="1" applyAlignment="1" applyProtection="0">
      <alignment vertical="center" wrapText="1"/>
    </xf>
    <xf numFmtId="2" fontId="5" fillId="5" borderId="22" applyNumberFormat="1" applyFont="1" applyFill="1" applyBorder="1" applyAlignment="1" applyProtection="0">
      <alignment vertical="center" wrapText="1"/>
    </xf>
    <xf numFmtId="0" fontId="0" fillId="5" borderId="47" applyNumberFormat="0" applyFont="1" applyFill="1" applyBorder="1" applyAlignment="1" applyProtection="0">
      <alignment vertical="top" wrapText="1"/>
    </xf>
    <xf numFmtId="49" fontId="13" fillId="5" borderId="17" applyNumberFormat="1" applyFont="1" applyFill="1" applyBorder="1" applyAlignment="1" applyProtection="0">
      <alignment horizontal="right" vertical="center" wrapText="1"/>
    </xf>
    <xf numFmtId="49" fontId="15" fillId="5" borderId="17" applyNumberFormat="1" applyFont="1" applyFill="1" applyBorder="1" applyAlignment="1" applyProtection="0">
      <alignment horizontal="right" vertical="center" wrapText="1"/>
    </xf>
    <xf numFmtId="0" fontId="0" fillId="4" borderId="17" applyNumberFormat="0" applyFont="1" applyFill="1" applyBorder="1" applyAlignment="1" applyProtection="0">
      <alignment horizontal="right" vertical="top" wrapText="1"/>
    </xf>
    <xf numFmtId="0" fontId="0" fillId="4" borderId="48" applyNumberFormat="0" applyFont="1" applyFill="1" applyBorder="1" applyAlignment="1" applyProtection="0">
      <alignment horizontal="right" vertical="top" wrapText="1"/>
    </xf>
    <xf numFmtId="2" fontId="5" fillId="5" borderId="42" applyNumberFormat="1" applyFont="1" applyFill="1" applyBorder="1" applyAlignment="1" applyProtection="0">
      <alignment vertical="center" wrapText="1"/>
    </xf>
    <xf numFmtId="2" fontId="5" fillId="8" borderId="42" applyNumberFormat="1" applyFont="1" applyFill="1" applyBorder="1" applyAlignment="1" applyProtection="0">
      <alignment vertical="center" wrapText="1"/>
    </xf>
    <xf numFmtId="0" fontId="0" fillId="5" borderId="49" applyNumberFormat="0" applyFont="1" applyFill="1" applyBorder="1" applyAlignment="1" applyProtection="0">
      <alignment vertical="top" wrapText="1"/>
    </xf>
    <xf numFmtId="0" fontId="0" fillId="5" borderId="50" applyNumberFormat="0" applyFont="1" applyFill="1" applyBorder="1" applyAlignment="1" applyProtection="0">
      <alignment vertical="top" wrapText="1"/>
    </xf>
    <xf numFmtId="0" fontId="0" fillId="5" borderId="45" applyNumberFormat="0" applyFont="1" applyFill="1" applyBorder="1" applyAlignment="1" applyProtection="0">
      <alignment vertical="top" wrapText="1"/>
    </xf>
    <xf numFmtId="0" fontId="0" fillId="5" borderId="46" applyNumberFormat="0" applyFont="1" applyFill="1" applyBorder="1" applyAlignment="1" applyProtection="0">
      <alignment vertical="top" wrapText="1"/>
    </xf>
    <xf numFmtId="49" fontId="11" fillId="5" borderId="51" applyNumberFormat="1" applyFont="1" applyFill="1" applyBorder="1" applyAlignment="1" applyProtection="0">
      <alignment horizontal="center" vertical="center" wrapText="1"/>
    </xf>
    <xf numFmtId="0" fontId="0" fillId="5" borderId="52" applyNumberFormat="0" applyFont="1" applyFill="1" applyBorder="1" applyAlignment="1" applyProtection="0">
      <alignment vertical="top" wrapText="1"/>
    </xf>
    <xf numFmtId="49" fontId="0" fillId="5" borderId="16" applyNumberFormat="1" applyFont="1" applyFill="1" applyBorder="1" applyAlignment="1" applyProtection="0">
      <alignment horizontal="right" vertical="center" wrapText="1"/>
    </xf>
    <xf numFmtId="0" fontId="10" fillId="5" borderId="39" applyNumberFormat="1" applyFont="1" applyFill="1" applyBorder="1" applyAlignment="1" applyProtection="0">
      <alignment vertical="top" wrapText="1"/>
    </xf>
    <xf numFmtId="0" fontId="10" fillId="5" borderId="40" applyNumberFormat="1" applyFont="1" applyFill="1" applyBorder="1" applyAlignment="1" applyProtection="0">
      <alignment vertical="top" wrapText="1"/>
    </xf>
    <xf numFmtId="0" fontId="0" fillId="5" borderId="22" applyNumberFormat="0" applyFont="1" applyFill="1" applyBorder="1" applyAlignment="1" applyProtection="0">
      <alignment vertical="top" wrapText="1"/>
    </xf>
    <xf numFmtId="0" fontId="0" fillId="5" borderId="53" applyNumberFormat="0" applyFont="1" applyFill="1" applyBorder="1" applyAlignment="1" applyProtection="0">
      <alignment vertical="top" wrapText="1"/>
    </xf>
    <xf numFmtId="4" fontId="10" fillId="5" borderId="43" applyNumberFormat="1" applyFont="1" applyFill="1" applyBorder="1" applyAlignment="1" applyProtection="0">
      <alignment vertical="top" wrapText="1"/>
    </xf>
    <xf numFmtId="4" fontId="10" fillId="5" borderId="44" applyNumberFormat="1" applyFont="1" applyFill="1" applyBorder="1" applyAlignment="1" applyProtection="0">
      <alignment vertical="top" wrapText="1"/>
    </xf>
    <xf numFmtId="0" fontId="0" fillId="5" borderId="54" applyNumberFormat="0" applyFont="1" applyFill="1" applyBorder="1" applyAlignment="1" applyProtection="0">
      <alignment vertical="top" wrapText="1"/>
    </xf>
    <xf numFmtId="0" fontId="0" fillId="5" borderId="55" applyNumberFormat="0" applyFont="1" applyFill="1" applyBorder="1" applyAlignment="1" applyProtection="0">
      <alignment vertical="top" wrapText="1"/>
    </xf>
    <xf numFmtId="0" fontId="0" fillId="5" borderId="51" applyNumberFormat="0" applyFont="1" applyFill="1" applyBorder="1" applyAlignment="1" applyProtection="0">
      <alignment vertical="top" wrapText="1"/>
    </xf>
    <xf numFmtId="0" fontId="0" fillId="5" borderId="56" applyNumberFormat="0" applyFont="1" applyFill="1" applyBorder="1" applyAlignment="1" applyProtection="0">
      <alignment vertical="top" wrapText="1"/>
    </xf>
    <xf numFmtId="49" fontId="13" fillId="5" borderId="52" applyNumberFormat="1" applyFont="1" applyFill="1" applyBorder="1" applyAlignment="1" applyProtection="0">
      <alignment horizontal="right" vertical="center" wrapText="1"/>
    </xf>
    <xf numFmtId="0" fontId="0" fillId="5" borderId="57" applyNumberFormat="0" applyFont="1" applyFill="1" applyBorder="1" applyAlignment="1" applyProtection="0">
      <alignment vertical="top" wrapText="1"/>
    </xf>
    <xf numFmtId="0" fontId="0" fillId="5" borderId="58" applyNumberFormat="0" applyFont="1" applyFill="1" applyBorder="1" applyAlignment="1" applyProtection="0">
      <alignment vertical="top" wrapText="1"/>
    </xf>
    <xf numFmtId="49" fontId="0" fillId="5" borderId="52" applyNumberFormat="1" applyFont="1" applyFill="1" applyBorder="1" applyAlignment="1" applyProtection="0">
      <alignment horizontal="right" vertical="center" wrapText="1"/>
    </xf>
    <xf numFmtId="2" fontId="5" fillId="5" borderId="41" applyNumberFormat="1" applyFont="1" applyFill="1" applyBorder="1" applyAlignment="1" applyProtection="0">
      <alignment vertical="center" wrapText="1"/>
    </xf>
    <xf numFmtId="0" fontId="0" fillId="5" borderId="59" applyNumberFormat="0" applyFont="1" applyFill="1" applyBorder="1" applyAlignment="1" applyProtection="0">
      <alignment vertical="top" wrapText="1"/>
    </xf>
    <xf numFmtId="0" fontId="0" fillId="5" borderId="60" applyNumberFormat="0" applyFont="1" applyFill="1" applyBorder="1" applyAlignment="1" applyProtection="0">
      <alignment vertical="top" wrapText="1"/>
    </xf>
    <xf numFmtId="0" fontId="0" fillId="5" borderId="61" applyNumberFormat="0" applyFont="1" applyFill="1" applyBorder="1" applyAlignment="1" applyProtection="0">
      <alignment vertical="top" wrapText="1"/>
    </xf>
    <xf numFmtId="0" fontId="11" fillId="5" borderId="13" applyNumberFormat="0" applyFont="1" applyFill="1" applyBorder="1" applyAlignment="1" applyProtection="0">
      <alignment horizontal="center" vertical="center" wrapText="1"/>
    </xf>
    <xf numFmtId="0" fontId="11" fillId="5" borderId="17" applyNumberFormat="0" applyFont="1" applyFill="1" applyBorder="1" applyAlignment="1" applyProtection="0">
      <alignment horizontal="center" vertical="center" wrapText="1"/>
    </xf>
    <xf numFmtId="49" fontId="11" fillId="5" borderId="12" applyNumberFormat="1" applyFont="1" applyFill="1" applyBorder="1" applyAlignment="1" applyProtection="0">
      <alignment horizontal="center" vertical="center" wrapText="1"/>
    </xf>
    <xf numFmtId="2" fontId="8" fillId="5" borderId="23" applyNumberFormat="1" applyFont="1" applyFill="1" applyBorder="1" applyAlignment="1" applyProtection="0">
      <alignment horizontal="left" vertical="center" wrapText="1"/>
    </xf>
    <xf numFmtId="2" fontId="8" fillId="5" borderId="47" applyNumberFormat="1" applyFont="1" applyFill="1" applyBorder="1" applyAlignment="1" applyProtection="0">
      <alignment horizontal="left" vertical="center" wrapText="1"/>
    </xf>
    <xf numFmtId="2" fontId="5" fillId="5" borderId="40" applyNumberFormat="1" applyFont="1" applyFill="1" applyBorder="1" applyAlignment="1" applyProtection="0">
      <alignment vertical="center" wrapText="1"/>
    </xf>
    <xf numFmtId="0" fontId="0" fillId="5" borderId="62" applyNumberFormat="0" applyFont="1" applyFill="1" applyBorder="1" applyAlignment="1" applyProtection="0">
      <alignment vertical="top" wrapText="1"/>
    </xf>
    <xf numFmtId="0" fontId="0" fillId="5" borderId="63" applyNumberFormat="0" applyFont="1" applyFill="1" applyBorder="1" applyAlignment="1" applyProtection="0">
      <alignment vertical="top" wrapText="1"/>
    </xf>
    <xf numFmtId="2" fontId="5" fillId="5" borderId="64" applyNumberFormat="1" applyFont="1" applyFill="1" applyBorder="1" applyAlignment="1" applyProtection="0">
      <alignment vertical="center" wrapText="1"/>
    </xf>
    <xf numFmtId="0" fontId="0" fillId="5" borderId="65" applyNumberFormat="0" applyFont="1" applyFill="1" applyBorder="1" applyAlignment="1" applyProtection="0">
      <alignment vertical="top" wrapText="1"/>
    </xf>
    <xf numFmtId="0" fontId="0" fillId="5" borderId="66" applyNumberFormat="0" applyFont="1" applyFill="1" applyBorder="1" applyAlignment="1" applyProtection="0">
      <alignment vertical="top" wrapText="1"/>
    </xf>
    <xf numFmtId="49" fontId="15" fillId="5" borderId="37" applyNumberFormat="1" applyFont="1" applyFill="1" applyBorder="1" applyAlignment="1" applyProtection="0">
      <alignment horizontal="right" vertical="center" wrapText="1"/>
    </xf>
    <xf numFmtId="0" fontId="0" applyNumberFormat="1" applyFont="1" applyFill="0" applyBorder="0" applyAlignment="1" applyProtection="0">
      <alignment vertical="top" wrapText="1"/>
    </xf>
    <xf numFmtId="49" fontId="7" fillId="6" borderId="67" applyNumberFormat="1" applyFont="1" applyFill="1" applyBorder="1" applyAlignment="1" applyProtection="0">
      <alignment vertical="top"/>
    </xf>
    <xf numFmtId="49" fontId="7" fillId="6" borderId="67" applyNumberFormat="1" applyFont="1" applyFill="1" applyBorder="1" applyAlignment="1" applyProtection="0">
      <alignment vertical="top" wrapText="1"/>
    </xf>
    <xf numFmtId="0" fontId="0" fillId="5" borderId="7" applyNumberFormat="0" applyFont="1" applyFill="1" applyBorder="1" applyAlignment="1" applyProtection="0">
      <alignment vertical="top" wrapText="1"/>
    </xf>
    <xf numFmtId="0" fontId="0" fillId="5" borderId="68" applyNumberFormat="0" applyFont="1" applyFill="1" applyBorder="1" applyAlignment="1" applyProtection="0">
      <alignment vertical="top" wrapText="1"/>
    </xf>
    <xf numFmtId="0" fontId="0" fillId="5" borderId="69" applyNumberFormat="0" applyFont="1" applyFill="1" applyBorder="1" applyAlignment="1" applyProtection="0">
      <alignment vertical="top" wrapText="1"/>
    </xf>
    <xf numFmtId="0" fontId="0" fillId="5" borderId="70" applyNumberFormat="0" applyFont="1" applyFill="1" applyBorder="1" applyAlignment="1" applyProtection="0">
      <alignment vertical="top" wrapText="1"/>
    </xf>
    <xf numFmtId="49" fontId="0" fillId="5" borderId="51" applyNumberFormat="1" applyFont="1" applyFill="1" applyBorder="1" applyAlignment="1" applyProtection="0">
      <alignment vertical="top" wrapText="1"/>
    </xf>
    <xf numFmtId="49" fontId="0" fillId="4" borderId="52" applyNumberFormat="1" applyFont="1" applyFill="1" applyBorder="1" applyAlignment="1" applyProtection="0">
      <alignment horizontal="right" vertical="center" wrapText="1"/>
    </xf>
    <xf numFmtId="0" fontId="0" fillId="5" borderId="71" applyNumberFormat="0" applyFont="1" applyFill="1" applyBorder="1" applyAlignment="1" applyProtection="0">
      <alignment vertical="top" wrapText="1"/>
    </xf>
    <xf numFmtId="10" fontId="5" fillId="5" borderId="72" applyNumberFormat="1" applyFont="1" applyFill="1" applyBorder="1" applyAlignment="1" applyProtection="0">
      <alignment vertical="center" wrapText="1"/>
    </xf>
    <xf numFmtId="49" fontId="8" fillId="5" borderId="73" applyNumberFormat="1" applyFont="1" applyFill="1" applyBorder="1" applyAlignment="1" applyProtection="0">
      <alignment horizontal="left" vertical="center" wrapText="1"/>
    </xf>
    <xf numFmtId="0" fontId="0" fillId="5" borderId="74" applyNumberFormat="0" applyFont="1" applyFill="1" applyBorder="1" applyAlignment="1" applyProtection="0">
      <alignment vertical="top" wrapText="1"/>
    </xf>
    <xf numFmtId="0" fontId="0" fillId="5" borderId="75" applyNumberFormat="0" applyFont="1" applyFill="1" applyBorder="1" applyAlignment="1" applyProtection="0">
      <alignment vertical="top" wrapText="1"/>
    </xf>
    <xf numFmtId="0" fontId="0" fillId="5" borderId="76" applyNumberFormat="0" applyFont="1" applyFill="1" applyBorder="1" applyAlignment="1" applyProtection="0">
      <alignment vertical="top" wrapText="1"/>
    </xf>
    <xf numFmtId="0" fontId="0" fillId="5" borderId="77" applyNumberFormat="0" applyFont="1" applyFill="1" applyBorder="1" applyAlignment="1" applyProtection="0">
      <alignment vertical="top" wrapText="1"/>
    </xf>
  </cellXfs>
  <cellStyles count="1">
    <cellStyle name="Normal" xfId="0" builtinId="0"/>
  </cellStyles>
  <dxfs count="11">
    <dxf>
      <font>
        <color rgb="ff000000"/>
      </font>
      <fill>
        <patternFill patternType="solid">
          <fgColor indexed="21"/>
          <bgColor indexed="22"/>
        </patternFill>
      </fill>
    </dxf>
    <dxf>
      <font>
        <color rgb="ff000000"/>
      </font>
      <fill>
        <patternFill patternType="solid">
          <fgColor indexed="21"/>
          <bgColor indexed="22"/>
        </patternFill>
      </fill>
    </dxf>
    <dxf>
      <font>
        <color rgb="ff000000"/>
      </font>
      <fill>
        <patternFill patternType="solid">
          <fgColor indexed="21"/>
          <bgColor indexed="25"/>
        </patternFill>
      </fill>
    </dxf>
    <dxf>
      <font>
        <color rgb="ff000000"/>
      </font>
      <fill>
        <patternFill patternType="solid">
          <fgColor indexed="21"/>
          <bgColor indexed="25"/>
        </patternFill>
      </fill>
    </dxf>
    <dxf>
      <font>
        <color rgb="ff000000"/>
      </font>
      <fill>
        <patternFill patternType="solid">
          <fgColor indexed="21"/>
          <bgColor indexed="25"/>
        </patternFill>
      </fill>
    </dxf>
    <dxf>
      <font>
        <color rgb="ff000000"/>
      </font>
      <fill>
        <patternFill patternType="solid">
          <fgColor indexed="21"/>
          <bgColor indexed="25"/>
        </patternFill>
      </fill>
    </dxf>
    <dxf>
      <font>
        <color rgb="ff000000"/>
      </font>
      <fill>
        <patternFill patternType="solid">
          <fgColor indexed="21"/>
          <bgColor indexed="22"/>
        </patternFill>
      </fill>
    </dxf>
    <dxf>
      <font>
        <color rgb="ff000000"/>
      </font>
      <fill>
        <patternFill patternType="solid">
          <fgColor indexed="21"/>
          <bgColor indexed="22"/>
        </patternFill>
      </fill>
    </dxf>
    <dxf>
      <font>
        <color rgb="ff000000"/>
      </font>
      <fill>
        <patternFill patternType="solid">
          <fgColor indexed="21"/>
          <bgColor indexed="22"/>
        </patternFill>
      </fill>
    </dxf>
    <dxf>
      <font>
        <color rgb="ff000000"/>
      </font>
      <fill>
        <patternFill patternType="solid">
          <fgColor indexed="21"/>
          <bgColor indexed="25"/>
        </patternFill>
      </fill>
    </dxf>
    <dxf>
      <font>
        <color rgb="ff000000"/>
      </font>
      <fill>
        <patternFill patternType="solid">
          <fgColor indexed="21"/>
          <bgColor indexed="25"/>
        </patternFill>
      </fill>
    </dxf>
  </dxfs>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fefffe"/>
      <rgbColor rgb="ffa5a5a5"/>
      <rgbColor rgb="ffaaaaaa"/>
      <rgbColor rgb="ffffffff"/>
      <rgbColor rgb="ff017000"/>
      <rgbColor rgb="ff525252"/>
      <rgbColor rgb="ffb0eb9a"/>
      <rgbColor rgb="ffd5d5d5"/>
      <rgbColor rgb="ff5e5e5e"/>
      <rgbColor rgb="00000000"/>
      <rgbColor rgb="e5afe489"/>
      <rgbColor rgb="ffa5a5a5"/>
      <rgbColor rgb="ff4dac2b"/>
      <rgbColor rgb="e5ff9781"/>
      <rgbColor rgb="fffe634d"/>
      <rgbColor rgb="ffff8a7a"/>
      <rgbColor rgb="ffcc503e"/>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A7A7A7"/>
      </a:dk2>
      <a:lt2>
        <a:srgbClr val="535353"/>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50800" tIns="50800" rIns="50800" bIns="50800"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3.6016" customWidth="1"/>
  </cols>
  <sheetData>
    <row r="3" ht="50" customHeight="1">
      <c r="B3" t="s" s="1">
        <v>0</v>
      </c>
      <c r="C3"/>
      <c r="D3"/>
    </row>
    <row r="7">
      <c r="B7" t="s" s="2">
        <v>1</v>
      </c>
      <c r="C7" t="s" s="2">
        <v>2</v>
      </c>
      <c r="D7" t="s" s="2">
        <v>3</v>
      </c>
    </row>
    <row r="9">
      <c r="B9" t="s" s="3">
        <v>4</v>
      </c>
      <c r="C9" s="3"/>
      <c r="D9" s="3"/>
    </row>
    <row r="10">
      <c r="B10" s="4"/>
      <c r="C10" t="s" s="4">
        <v>5</v>
      </c>
      <c r="D10" t="s" s="5">
        <v>4</v>
      </c>
    </row>
    <row r="11">
      <c r="B11" t="s" s="3">
        <v>57</v>
      </c>
      <c r="C11" s="3"/>
      <c r="D11" s="3"/>
    </row>
    <row r="12">
      <c r="B12" s="4"/>
      <c r="C12" t="s" s="4">
        <v>5</v>
      </c>
      <c r="D12" t="s" s="5">
        <v>57</v>
      </c>
    </row>
  </sheetData>
  <mergeCells count="1">
    <mergeCell ref="B3:D3"/>
  </mergeCells>
  <hyperlinks>
    <hyperlink ref="D10" location="'En direct'!R1C1" tooltip="" display="En direct"/>
    <hyperlink ref="D12" location="'Assurance Vie'!R1C1" tooltip="" display="Assurance Vie"/>
  </hyperlinks>
</worksheet>
</file>

<file path=xl/worksheets/sheet2.xml><?xml version="1.0" encoding="utf-8"?>
<worksheet xmlns:r="http://schemas.openxmlformats.org/officeDocument/2006/relationships" xmlns="http://schemas.openxmlformats.org/spreadsheetml/2006/main">
  <dimension ref="A1:X66"/>
  <sheetViews>
    <sheetView workbookViewId="0" showGridLines="0" defaultGridColor="1"/>
  </sheetViews>
  <sheetFormatPr defaultColWidth="16.3333" defaultRowHeight="19.95" customHeight="1" outlineLevelRow="0" outlineLevelCol="0"/>
  <cols>
    <col min="1" max="1" width="16.3516" style="6" customWidth="1"/>
    <col min="2" max="2" width="7.35156" style="6" customWidth="1"/>
    <col min="3" max="3" width="46.1719" style="6" customWidth="1"/>
    <col min="4" max="4" width="2.17188" style="6" customWidth="1"/>
    <col min="5" max="5" width="8.46875" style="6" customWidth="1"/>
    <col min="6" max="6" width="8.17188" style="6" customWidth="1"/>
    <col min="7" max="7" width="8.67188" style="6" customWidth="1"/>
    <col min="8" max="24" width="8.5" style="6" customWidth="1"/>
    <col min="25" max="16384" width="16.3516" style="6" customWidth="1"/>
  </cols>
  <sheetData>
    <row r="1" ht="21.7" customHeight="1">
      <c r="A1" t="s" s="7">
        <v>6</v>
      </c>
      <c r="B1" s="8"/>
      <c r="C1" s="9"/>
      <c r="D1" s="10"/>
      <c r="E1" s="11">
        <v>20000</v>
      </c>
      <c r="F1" s="12"/>
      <c r="G1" s="13"/>
      <c r="H1" s="14"/>
      <c r="I1" s="14"/>
      <c r="J1" s="14"/>
      <c r="K1" s="15"/>
      <c r="L1" t="s" s="16">
        <v>7</v>
      </c>
      <c r="M1" s="17"/>
      <c r="N1" s="18"/>
      <c r="O1" s="19"/>
      <c r="P1" s="17"/>
      <c r="Q1" s="17"/>
      <c r="R1" s="17"/>
      <c r="S1" s="17"/>
      <c r="T1" s="17"/>
      <c r="U1" s="17"/>
      <c r="V1" s="17"/>
      <c r="W1" s="18"/>
      <c r="X1" s="20"/>
    </row>
    <row r="2" ht="21.7" customHeight="1">
      <c r="A2" s="21"/>
      <c r="B2" s="22"/>
      <c r="C2" s="23"/>
      <c r="D2" s="24"/>
      <c r="E2" s="25"/>
      <c r="F2" s="26"/>
      <c r="G2" s="27"/>
      <c r="H2" s="28"/>
      <c r="I2" s="28"/>
      <c r="J2" s="28"/>
      <c r="K2" s="29"/>
      <c r="L2" s="30"/>
      <c r="M2" s="27"/>
      <c r="N2" s="31"/>
      <c r="O2" s="30"/>
      <c r="P2" s="27"/>
      <c r="Q2" s="27"/>
      <c r="R2" s="27"/>
      <c r="S2" s="27"/>
      <c r="T2" s="27"/>
      <c r="U2" s="27"/>
      <c r="V2" s="27"/>
      <c r="W2" s="31"/>
      <c r="X2" s="32"/>
    </row>
    <row r="3" ht="21.7" customHeight="1">
      <c r="A3" t="s" s="21">
        <v>8</v>
      </c>
      <c r="B3" s="22"/>
      <c r="C3" s="23"/>
      <c r="D3" s="33"/>
      <c r="E3" s="34">
        <f>E15*E7</f>
        <v>19620</v>
      </c>
      <c r="F3" s="35"/>
      <c r="G3" s="27"/>
      <c r="H3" s="28"/>
      <c r="I3" s="28"/>
      <c r="J3" s="28"/>
      <c r="K3" s="29"/>
      <c r="L3" s="30"/>
      <c r="M3" s="27"/>
      <c r="N3" s="31"/>
      <c r="O3" s="30"/>
      <c r="P3" s="27"/>
      <c r="Q3" s="27"/>
      <c r="R3" s="27"/>
      <c r="S3" s="27"/>
      <c r="T3" s="27"/>
      <c r="U3" s="27"/>
      <c r="V3" s="27"/>
      <c r="W3" s="31"/>
      <c r="X3" s="32"/>
    </row>
    <row r="4" ht="21.7" customHeight="1">
      <c r="A4" s="36"/>
      <c r="B4" s="22"/>
      <c r="C4" s="23"/>
      <c r="D4" s="37"/>
      <c r="E4" s="38"/>
      <c r="F4" s="39"/>
      <c r="G4" s="27"/>
      <c r="H4" s="28"/>
      <c r="I4" s="28"/>
      <c r="J4" s="28"/>
      <c r="K4" s="29"/>
      <c r="L4" s="30"/>
      <c r="M4" s="27"/>
      <c r="N4" s="31"/>
      <c r="O4" s="30"/>
      <c r="P4" s="27"/>
      <c r="Q4" s="27"/>
      <c r="R4" s="27"/>
      <c r="S4" s="27"/>
      <c r="T4" s="27"/>
      <c r="U4" s="27"/>
      <c r="V4" s="27"/>
      <c r="W4" s="31"/>
      <c r="X4" s="32"/>
    </row>
    <row r="5" ht="21.7" customHeight="1">
      <c r="A5" t="s" s="21">
        <v>9</v>
      </c>
      <c r="B5" s="22"/>
      <c r="C5" s="23"/>
      <c r="D5" s="33"/>
      <c r="E5" s="34">
        <f>E19*E17</f>
        <v>19227.6</v>
      </c>
      <c r="F5" s="35"/>
      <c r="G5" s="27"/>
      <c r="H5" s="28"/>
      <c r="I5" s="28"/>
      <c r="J5" s="28"/>
      <c r="K5" s="29"/>
      <c r="L5" s="30"/>
      <c r="M5" s="27"/>
      <c r="N5" s="31"/>
      <c r="O5" s="30"/>
      <c r="P5" s="27"/>
      <c r="Q5" s="27"/>
      <c r="R5" s="27"/>
      <c r="S5" s="27"/>
      <c r="T5" s="27"/>
      <c r="U5" s="27"/>
      <c r="V5" s="27"/>
      <c r="W5" s="31"/>
      <c r="X5" s="32"/>
    </row>
    <row r="6" ht="21.7" customHeight="1">
      <c r="A6" s="36"/>
      <c r="B6" s="22"/>
      <c r="C6" s="23"/>
      <c r="D6" s="37"/>
      <c r="E6" s="40"/>
      <c r="F6" s="39"/>
      <c r="G6" s="27"/>
      <c r="H6" s="28"/>
      <c r="I6" s="28"/>
      <c r="J6" s="28"/>
      <c r="K6" s="29"/>
      <c r="L6" s="30"/>
      <c r="M6" s="27"/>
      <c r="N6" s="31"/>
      <c r="O6" s="30"/>
      <c r="P6" s="27"/>
      <c r="Q6" s="27"/>
      <c r="R6" s="27"/>
      <c r="S6" s="27"/>
      <c r="T6" s="27"/>
      <c r="U6" s="27"/>
      <c r="V6" s="27"/>
      <c r="W6" s="31"/>
      <c r="X6" s="32"/>
    </row>
    <row r="7" ht="21.7" customHeight="1">
      <c r="A7" t="s" s="21">
        <v>10</v>
      </c>
      <c r="B7" s="22"/>
      <c r="C7" s="23"/>
      <c r="D7" s="41"/>
      <c r="E7" s="11">
        <v>1090</v>
      </c>
      <c r="F7" s="42"/>
      <c r="G7" s="27"/>
      <c r="H7" s="28"/>
      <c r="I7" s="28"/>
      <c r="J7" s="28"/>
      <c r="K7" s="29"/>
      <c r="L7" s="30"/>
      <c r="M7" s="27"/>
      <c r="N7" s="31"/>
      <c r="O7" s="30"/>
      <c r="P7" s="27"/>
      <c r="Q7" s="27"/>
      <c r="R7" s="27"/>
      <c r="S7" s="27"/>
      <c r="T7" s="27"/>
      <c r="U7" s="27"/>
      <c r="V7" s="27"/>
      <c r="W7" s="31"/>
      <c r="X7" s="32"/>
    </row>
    <row r="8" ht="20.85" customHeight="1">
      <c r="A8" s="43"/>
      <c r="B8" s="22"/>
      <c r="C8" s="23"/>
      <c r="D8" s="27"/>
      <c r="E8" s="44"/>
      <c r="F8" s="27"/>
      <c r="G8" s="27"/>
      <c r="H8" s="27"/>
      <c r="I8" s="27"/>
      <c r="J8" s="27"/>
      <c r="K8" s="31"/>
      <c r="L8" s="45"/>
      <c r="M8" s="46"/>
      <c r="N8" s="47"/>
      <c r="O8" s="45"/>
      <c r="P8" s="46"/>
      <c r="Q8" s="46"/>
      <c r="R8" s="46"/>
      <c r="S8" s="46"/>
      <c r="T8" s="46"/>
      <c r="U8" s="46"/>
      <c r="V8" s="46"/>
      <c r="W8" s="47"/>
      <c r="X8" s="48"/>
    </row>
    <row r="9" ht="31.15" customHeight="1">
      <c r="A9" t="s" s="49">
        <v>11</v>
      </c>
      <c r="B9" s="22"/>
      <c r="C9" s="23"/>
      <c r="D9" s="50"/>
      <c r="E9" s="51">
        <v>0.1196</v>
      </c>
      <c r="F9" t="s" s="52">
        <v>12</v>
      </c>
      <c r="G9" s="27"/>
      <c r="H9" s="27"/>
      <c r="I9" s="27"/>
      <c r="J9" s="27"/>
      <c r="K9" s="53"/>
      <c r="L9" s="54"/>
      <c r="M9" s="54"/>
      <c r="N9" s="54"/>
      <c r="O9" s="54"/>
      <c r="P9" s="54"/>
      <c r="Q9" s="54"/>
      <c r="R9" s="54"/>
      <c r="S9" s="54"/>
      <c r="T9" s="54"/>
      <c r="U9" s="54"/>
      <c r="V9" s="54"/>
      <c r="W9" s="54"/>
      <c r="X9" s="55"/>
    </row>
    <row r="10" ht="20.85" customHeight="1">
      <c r="A10" s="43"/>
      <c r="B10" s="22"/>
      <c r="C10" s="23"/>
      <c r="D10" s="27"/>
      <c r="E10" s="56"/>
      <c r="F10" s="27"/>
      <c r="G10" s="27"/>
      <c r="H10" s="27"/>
      <c r="I10" s="27"/>
      <c r="J10" s="27"/>
      <c r="K10" s="27"/>
      <c r="L10" s="27"/>
      <c r="M10" s="27"/>
      <c r="N10" s="27"/>
      <c r="O10" s="27"/>
      <c r="P10" s="27"/>
      <c r="Q10" s="27"/>
      <c r="R10" s="27"/>
      <c r="S10" s="27"/>
      <c r="T10" s="27"/>
      <c r="U10" s="27"/>
      <c r="V10" s="27"/>
      <c r="W10" s="27"/>
      <c r="X10" s="57"/>
    </row>
    <row r="11" ht="20.85" customHeight="1">
      <c r="A11" t="s" s="49">
        <v>13</v>
      </c>
      <c r="B11" s="22"/>
      <c r="C11" s="23"/>
      <c r="D11" s="57"/>
      <c r="E11" s="34">
        <f>E7*(1-E9)</f>
        <v>959.636</v>
      </c>
      <c r="F11" s="23"/>
      <c r="G11" s="27"/>
      <c r="H11" s="27"/>
      <c r="I11" s="27"/>
      <c r="J11" s="27"/>
      <c r="K11" s="27"/>
      <c r="L11" s="27"/>
      <c r="M11" s="27"/>
      <c r="N11" s="27"/>
      <c r="O11" s="27"/>
      <c r="P11" s="27"/>
      <c r="Q11" s="27"/>
      <c r="R11" s="27"/>
      <c r="S11" s="27"/>
      <c r="T11" s="27"/>
      <c r="U11" s="27"/>
      <c r="V11" s="27"/>
      <c r="W11" s="27"/>
      <c r="X11" s="57"/>
    </row>
    <row r="12" ht="20.85" customHeight="1">
      <c r="A12" s="43"/>
      <c r="B12" s="22"/>
      <c r="C12" s="23"/>
      <c r="D12" s="27"/>
      <c r="E12" s="58"/>
      <c r="F12" s="27"/>
      <c r="G12" s="27"/>
      <c r="H12" s="27"/>
      <c r="I12" s="27"/>
      <c r="J12" s="27"/>
      <c r="K12" s="27"/>
      <c r="L12" s="27"/>
      <c r="M12" s="27"/>
      <c r="N12" s="27"/>
      <c r="O12" s="27"/>
      <c r="P12" s="27"/>
      <c r="Q12" s="27"/>
      <c r="R12" s="27"/>
      <c r="S12" s="27"/>
      <c r="T12" s="27"/>
      <c r="U12" s="27"/>
      <c r="V12" s="27"/>
      <c r="W12" s="27"/>
      <c r="X12" s="57"/>
    </row>
    <row r="13" ht="21.7" customHeight="1">
      <c r="A13" t="s" s="21">
        <v>14</v>
      </c>
      <c r="B13" s="22"/>
      <c r="C13" s="23"/>
      <c r="D13" s="41"/>
      <c r="E13" s="59">
        <v>0.84</v>
      </c>
      <c r="F13" t="s" s="60">
        <v>15</v>
      </c>
      <c r="G13" s="22"/>
      <c r="H13" s="23"/>
      <c r="I13" s="27"/>
      <c r="J13" s="27"/>
      <c r="K13" s="27"/>
      <c r="L13" s="27"/>
      <c r="M13" s="61"/>
      <c r="N13" s="61"/>
      <c r="O13" s="61"/>
      <c r="P13" s="61"/>
      <c r="Q13" s="61"/>
      <c r="R13" s="61"/>
      <c r="S13" s="61"/>
      <c r="T13" s="61"/>
      <c r="U13" s="61"/>
      <c r="V13" s="61"/>
      <c r="W13" s="61"/>
      <c r="X13" s="62"/>
    </row>
    <row r="14" ht="20.85" customHeight="1">
      <c r="A14" s="43"/>
      <c r="B14" s="22"/>
      <c r="C14" s="23"/>
      <c r="D14" s="27"/>
      <c r="E14" s="56"/>
      <c r="F14" s="27"/>
      <c r="G14" s="27"/>
      <c r="H14" s="27"/>
      <c r="I14" s="27"/>
      <c r="J14" s="27"/>
      <c r="K14" s="27"/>
      <c r="L14" s="27"/>
      <c r="M14" s="27"/>
      <c r="N14" s="27"/>
      <c r="O14" s="27"/>
      <c r="P14" s="27"/>
      <c r="Q14" s="27"/>
      <c r="R14" s="27"/>
      <c r="S14" s="27"/>
      <c r="T14" s="27"/>
      <c r="U14" s="27"/>
      <c r="V14" s="27"/>
      <c r="W14" s="27"/>
      <c r="X14" s="57"/>
    </row>
    <row r="15" ht="20.1" customHeight="1">
      <c r="A15" t="s" s="49">
        <v>16</v>
      </c>
      <c r="B15" s="22"/>
      <c r="C15" s="23"/>
      <c r="D15" s="57"/>
      <c r="E15" s="63">
        <f>INT(E1/E7)</f>
        <v>18</v>
      </c>
      <c r="F15" s="23"/>
      <c r="G15" s="27"/>
      <c r="H15" s="27"/>
      <c r="I15" s="27"/>
      <c r="J15" s="27"/>
      <c r="K15" s="27"/>
      <c r="L15" s="27"/>
      <c r="M15" s="27"/>
      <c r="N15" s="27"/>
      <c r="O15" s="27"/>
      <c r="P15" s="27"/>
      <c r="Q15" s="27"/>
      <c r="R15" s="27"/>
      <c r="S15" s="27"/>
      <c r="T15" s="27"/>
      <c r="U15" s="27"/>
      <c r="V15" s="27"/>
      <c r="W15" s="27"/>
      <c r="X15" s="57"/>
    </row>
    <row r="16" ht="20.1" customHeight="1">
      <c r="A16" s="36"/>
      <c r="B16" s="22"/>
      <c r="C16" s="23"/>
      <c r="D16" s="37"/>
      <c r="E16" s="64"/>
      <c r="F16" s="62"/>
      <c r="G16" s="22"/>
      <c r="H16" s="23"/>
      <c r="I16" s="61"/>
      <c r="J16" s="61"/>
      <c r="K16" s="61"/>
      <c r="L16" s="61"/>
      <c r="M16" s="61"/>
      <c r="N16" s="61"/>
      <c r="O16" s="61"/>
      <c r="P16" s="61"/>
      <c r="Q16" s="61"/>
      <c r="R16" s="61"/>
      <c r="S16" s="61"/>
      <c r="T16" s="61"/>
      <c r="U16" s="61"/>
      <c r="V16" s="61"/>
      <c r="W16" s="61"/>
      <c r="X16" s="62"/>
    </row>
    <row r="17" ht="20.1" customHeight="1">
      <c r="A17" t="s" s="49">
        <v>17</v>
      </c>
      <c r="B17" s="22"/>
      <c r="C17" s="23"/>
      <c r="D17" s="65"/>
      <c r="E17" s="34">
        <f>E7*E13</f>
        <v>915.6</v>
      </c>
      <c r="F17" s="66"/>
      <c r="G17" s="27"/>
      <c r="H17" s="53"/>
      <c r="I17" s="53"/>
      <c r="J17" s="53"/>
      <c r="K17" s="53"/>
      <c r="L17" s="53"/>
      <c r="M17" s="53"/>
      <c r="N17" s="53"/>
      <c r="O17" s="53"/>
      <c r="P17" s="53"/>
      <c r="Q17" s="53"/>
      <c r="R17" s="53"/>
      <c r="S17" s="53"/>
      <c r="T17" s="53"/>
      <c r="U17" s="53"/>
      <c r="V17" s="53"/>
      <c r="W17" s="53"/>
      <c r="X17" s="55"/>
    </row>
    <row r="18" ht="20.1" customHeight="1">
      <c r="A18" s="43"/>
      <c r="B18" s="22"/>
      <c r="C18" s="23"/>
      <c r="D18" s="37"/>
      <c r="E18" s="67"/>
      <c r="F18" s="62"/>
      <c r="G18" s="22"/>
      <c r="H18" s="23"/>
      <c r="I18" s="61"/>
      <c r="J18" s="61"/>
      <c r="K18" s="61"/>
      <c r="L18" s="61"/>
      <c r="M18" s="61"/>
      <c r="N18" s="61"/>
      <c r="O18" s="61"/>
      <c r="P18" s="61"/>
      <c r="Q18" s="61"/>
      <c r="R18" s="61"/>
      <c r="S18" s="61"/>
      <c r="T18" s="61"/>
      <c r="U18" s="61"/>
      <c r="V18" s="61"/>
      <c r="W18" s="61"/>
      <c r="X18" s="62"/>
    </row>
    <row r="19" ht="20.1" customHeight="1">
      <c r="A19" t="s" s="49">
        <v>18</v>
      </c>
      <c r="B19" s="22"/>
      <c r="C19" s="23"/>
      <c r="D19" s="33"/>
      <c r="E19" s="63">
        <f>INT(E1/E17)</f>
        <v>21</v>
      </c>
      <c r="F19" s="68"/>
      <c r="G19" s="22"/>
      <c r="H19" s="23"/>
      <c r="I19" s="61"/>
      <c r="J19" s="61"/>
      <c r="K19" s="61"/>
      <c r="L19" s="61"/>
      <c r="M19" s="61"/>
      <c r="N19" s="61"/>
      <c r="O19" s="61"/>
      <c r="P19" s="61"/>
      <c r="Q19" s="61"/>
      <c r="R19" s="61"/>
      <c r="S19" s="61"/>
      <c r="T19" s="61"/>
      <c r="U19" s="61"/>
      <c r="V19" s="61"/>
      <c r="W19" s="61"/>
      <c r="X19" s="62"/>
    </row>
    <row r="20" ht="20.85" customHeight="1">
      <c r="A20" s="36"/>
      <c r="B20" s="22"/>
      <c r="C20" s="23"/>
      <c r="D20" s="37"/>
      <c r="E20" s="69"/>
      <c r="F20" s="62"/>
      <c r="G20" s="22"/>
      <c r="H20" s="23"/>
      <c r="I20" s="61"/>
      <c r="J20" s="61"/>
      <c r="K20" s="61"/>
      <c r="L20" s="61"/>
      <c r="M20" s="61"/>
      <c r="N20" s="61"/>
      <c r="O20" s="61"/>
      <c r="P20" s="61"/>
      <c r="Q20" s="61"/>
      <c r="R20" s="61"/>
      <c r="S20" s="61"/>
      <c r="T20" s="61"/>
      <c r="U20" s="61"/>
      <c r="V20" s="61"/>
      <c r="W20" s="61"/>
      <c r="X20" s="62"/>
    </row>
    <row r="21" ht="21.7" customHeight="1">
      <c r="A21" t="s" s="70">
        <v>19</v>
      </c>
      <c r="B21" s="27"/>
      <c r="C21" s="27"/>
      <c r="D21" s="41"/>
      <c r="E21" s="51">
        <v>0.06</v>
      </c>
      <c r="F21" s="71"/>
      <c r="G21" s="23"/>
      <c r="H21" s="27"/>
      <c r="I21" s="27"/>
      <c r="J21" s="27"/>
      <c r="K21" s="53"/>
      <c r="L21" s="53"/>
      <c r="M21" s="53"/>
      <c r="N21" s="53"/>
      <c r="O21" s="53"/>
      <c r="P21" s="53"/>
      <c r="Q21" s="53"/>
      <c r="R21" s="53"/>
      <c r="S21" s="53"/>
      <c r="T21" s="53"/>
      <c r="U21" s="53"/>
      <c r="V21" s="53"/>
      <c r="W21" s="53"/>
      <c r="X21" s="55"/>
    </row>
    <row r="22" ht="21.7" customHeight="1">
      <c r="A22" s="72"/>
      <c r="B22" s="27"/>
      <c r="C22" s="27"/>
      <c r="D22" s="27"/>
      <c r="E22" s="44"/>
      <c r="F22" s="27"/>
      <c r="G22" s="27"/>
      <c r="H22" s="27"/>
      <c r="I22" s="27"/>
      <c r="J22" s="27"/>
      <c r="K22" s="27"/>
      <c r="L22" s="27"/>
      <c r="M22" s="27"/>
      <c r="N22" s="27"/>
      <c r="O22" s="27"/>
      <c r="P22" s="27"/>
      <c r="Q22" s="27"/>
      <c r="R22" s="27"/>
      <c r="S22" s="27"/>
      <c r="T22" s="27"/>
      <c r="U22" s="27"/>
      <c r="V22" s="27"/>
      <c r="W22" s="27"/>
      <c r="X22" s="57"/>
    </row>
    <row r="23" ht="21.7" customHeight="1">
      <c r="A23" s="72"/>
      <c r="B23" s="73"/>
      <c r="C23" t="s" s="74">
        <v>20</v>
      </c>
      <c r="D23" s="75"/>
      <c r="E23" s="11">
        <v>3</v>
      </c>
      <c r="F23" s="76"/>
      <c r="G23" s="27"/>
      <c r="H23" s="27"/>
      <c r="I23" s="27"/>
      <c r="J23" s="27"/>
      <c r="K23" s="27"/>
      <c r="L23" s="27"/>
      <c r="M23" s="27"/>
      <c r="N23" s="27"/>
      <c r="O23" s="27"/>
      <c r="P23" s="27"/>
      <c r="Q23" s="27"/>
      <c r="R23" s="27"/>
      <c r="S23" s="27"/>
      <c r="T23" s="27"/>
      <c r="U23" s="27"/>
      <c r="V23" s="27"/>
      <c r="W23" s="27"/>
      <c r="X23" s="57"/>
    </row>
    <row r="24" ht="21.7" customHeight="1">
      <c r="A24" s="72"/>
      <c r="B24" s="27"/>
      <c r="C24" s="27"/>
      <c r="D24" s="27"/>
      <c r="E24" s="77">
        <f>12-E23</f>
        <v>9</v>
      </c>
      <c r="F24" s="27"/>
      <c r="G24" s="27"/>
      <c r="H24" s="27"/>
      <c r="I24" s="27"/>
      <c r="J24" s="27"/>
      <c r="K24" s="27"/>
      <c r="L24" s="27"/>
      <c r="M24" s="27"/>
      <c r="N24" s="27"/>
      <c r="O24" s="27"/>
      <c r="P24" s="27"/>
      <c r="Q24" s="27"/>
      <c r="R24" s="27"/>
      <c r="S24" s="27"/>
      <c r="T24" s="27"/>
      <c r="U24" s="27"/>
      <c r="V24" s="27"/>
      <c r="W24" s="27"/>
      <c r="X24" s="57"/>
    </row>
    <row r="25" ht="21.7" customHeight="1">
      <c r="A25" t="s" s="49">
        <v>21</v>
      </c>
      <c r="B25" s="22"/>
      <c r="C25" s="23"/>
      <c r="D25" s="75"/>
      <c r="E25" s="11">
        <v>3</v>
      </c>
      <c r="F25" s="76"/>
      <c r="G25" s="27"/>
      <c r="H25" s="27"/>
      <c r="I25" s="27"/>
      <c r="J25" s="27"/>
      <c r="K25" s="27"/>
      <c r="L25" s="27"/>
      <c r="M25" s="27"/>
      <c r="N25" s="27"/>
      <c r="O25" s="27"/>
      <c r="P25" s="27"/>
      <c r="Q25" s="27"/>
      <c r="R25" s="27"/>
      <c r="S25" s="27"/>
      <c r="T25" s="27"/>
      <c r="U25" s="27"/>
      <c r="V25" s="27"/>
      <c r="W25" s="27"/>
      <c r="X25" s="57"/>
    </row>
    <row r="26" ht="20.85" customHeight="1">
      <c r="A26" t="s" s="78">
        <v>22</v>
      </c>
      <c r="B26" s="22"/>
      <c r="C26" s="22"/>
      <c r="D26" s="22"/>
      <c r="E26" s="79"/>
      <c r="F26" s="80"/>
      <c r="G26" s="80"/>
      <c r="H26" s="81"/>
      <c r="I26" s="82"/>
      <c r="J26" s="82"/>
      <c r="K26" s="82"/>
      <c r="L26" s="82"/>
      <c r="M26" s="82"/>
      <c r="N26" s="82"/>
      <c r="O26" s="82"/>
      <c r="P26" s="82"/>
      <c r="Q26" s="82"/>
      <c r="R26" s="82"/>
      <c r="S26" s="82"/>
      <c r="T26" s="82"/>
      <c r="U26" s="82"/>
      <c r="V26" s="82"/>
      <c r="W26" s="82"/>
      <c r="X26" s="83"/>
    </row>
    <row r="27" ht="17.75" customHeight="1">
      <c r="A27" t="s" s="84">
        <v>23</v>
      </c>
      <c r="B27" s="27"/>
      <c r="C27" s="85"/>
      <c r="D27" s="55"/>
      <c r="E27" t="s" s="86">
        <v>24</v>
      </c>
      <c r="F27" t="s" s="86">
        <v>25</v>
      </c>
      <c r="G27" t="s" s="86">
        <v>26</v>
      </c>
      <c r="H27" t="s" s="86">
        <v>27</v>
      </c>
      <c r="I27" t="s" s="86">
        <v>28</v>
      </c>
      <c r="J27" t="s" s="86">
        <v>29</v>
      </c>
      <c r="K27" t="s" s="86">
        <v>30</v>
      </c>
      <c r="L27" t="s" s="86">
        <v>31</v>
      </c>
      <c r="M27" t="s" s="86">
        <v>32</v>
      </c>
      <c r="N27" t="s" s="86">
        <v>33</v>
      </c>
      <c r="O27" t="s" s="86">
        <v>34</v>
      </c>
      <c r="P27" t="s" s="86">
        <v>35</v>
      </c>
      <c r="Q27" t="s" s="86">
        <v>36</v>
      </c>
      <c r="R27" t="s" s="86">
        <v>37</v>
      </c>
      <c r="S27" t="s" s="86">
        <v>38</v>
      </c>
      <c r="T27" t="s" s="86">
        <v>39</v>
      </c>
      <c r="U27" t="s" s="86">
        <v>40</v>
      </c>
      <c r="V27" t="s" s="86">
        <v>41</v>
      </c>
      <c r="W27" t="s" s="86">
        <v>42</v>
      </c>
      <c r="X27" t="s" s="86">
        <v>43</v>
      </c>
    </row>
    <row r="28" ht="32.1" customHeight="1">
      <c r="A28" s="23"/>
      <c r="B28" s="27"/>
      <c r="C28" t="s" s="87">
        <v>44</v>
      </c>
      <c r="D28" s="55"/>
      <c r="E28" s="88">
        <f>E3</f>
        <v>19620</v>
      </c>
      <c r="F28" s="88">
        <f>IF(E38&gt;0,E28+(E38*$E7),E28)</f>
        <v>25070</v>
      </c>
      <c r="G28" s="88">
        <f>IF(F38&gt;0,F28+(F38*$E7),F28)</f>
        <v>32700</v>
      </c>
      <c r="H28" s="88">
        <f>IF(G38&gt;0,G28+(G38*$E7),G28)</f>
        <v>39240</v>
      </c>
      <c r="I28" s="88">
        <f>IF(H38&gt;0,H28+(H38*$E7),H28)</f>
        <v>46870</v>
      </c>
      <c r="J28" s="88">
        <f>IF(I38&gt;0,I28+(I38*$E7),I28)</f>
        <v>53410</v>
      </c>
      <c r="K28" s="88">
        <f>IF(J38&gt;0,J28+(J38*$E7),J28)</f>
        <v>61040</v>
      </c>
      <c r="L28" s="88">
        <f>IF(K38&gt;0,K28+(K38*$E7),K28)</f>
        <v>69760</v>
      </c>
      <c r="M28" s="88">
        <f>IF(L38&gt;0,L28+(L38*$E7),L28)</f>
        <v>77390</v>
      </c>
      <c r="N28" s="88">
        <f>IF(M38&gt;0,M28+(M38*$E7),M28)</f>
        <v>86110</v>
      </c>
      <c r="O28" s="88">
        <f>IF(N38&gt;0,N28+(N38*$E7),N28)</f>
        <v>94830</v>
      </c>
      <c r="P28" s="88">
        <f>IF(O38&gt;0,O28+(O38*$E7),O28)</f>
        <v>103550</v>
      </c>
      <c r="Q28" s="88">
        <f>IF(P38&gt;0,P28+(P38*$E7),P28)</f>
        <v>112270</v>
      </c>
      <c r="R28" s="88">
        <f>IF(Q38&gt;0,Q28+(Q38*$E7),Q28)</f>
        <v>122080</v>
      </c>
      <c r="S28" s="88">
        <f>IF(R38&gt;0,R28+(R38*$E7),R28)</f>
        <v>131890</v>
      </c>
      <c r="T28" s="88">
        <f>IF(S38&gt;0,S28+(S38*$E7),S28)</f>
        <v>141700</v>
      </c>
      <c r="U28" s="88">
        <f>IF(T38&gt;0,T28+(T38*$E7),T28)</f>
        <v>152600</v>
      </c>
      <c r="V28" s="88">
        <f>IF(U38&gt;0,U28+(U38*$E7),U28)</f>
        <v>163500</v>
      </c>
      <c r="W28" s="88">
        <f>IF(V38&gt;0,V28+(V38*$E7),V28)</f>
        <v>174400</v>
      </c>
      <c r="X28" s="88">
        <f>IF(W38&gt;0,W28+(W38*$E7),W28)</f>
        <v>185300</v>
      </c>
    </row>
    <row r="29" ht="20.1" customHeight="1">
      <c r="A29" s="23"/>
      <c r="B29" s="27"/>
      <c r="C29" s="27"/>
      <c r="D29" s="27"/>
      <c r="E29" s="89"/>
      <c r="F29" s="90"/>
      <c r="G29" s="90"/>
      <c r="H29" s="90"/>
      <c r="I29" s="90"/>
      <c r="J29" s="90"/>
      <c r="K29" s="90"/>
      <c r="L29" s="90"/>
      <c r="M29" s="90"/>
      <c r="N29" s="90"/>
      <c r="O29" s="90"/>
      <c r="P29" s="90"/>
      <c r="Q29" s="90"/>
      <c r="R29" s="90"/>
      <c r="S29" s="90"/>
      <c r="T29" s="90"/>
      <c r="U29" s="90"/>
      <c r="V29" s="90"/>
      <c r="W29" s="90"/>
      <c r="X29" s="91"/>
    </row>
    <row r="30" ht="20.1" customHeight="1">
      <c r="A30" s="23"/>
      <c r="B30" s="27"/>
      <c r="C30" t="s" s="87">
        <v>45</v>
      </c>
      <c r="D30" s="57"/>
      <c r="E30" s="88">
        <f>E28/$E$7</f>
        <v>18</v>
      </c>
      <c r="F30" s="92">
        <f>F28/$E$7</f>
        <v>23</v>
      </c>
      <c r="G30" s="93">
        <f>G28/$E$7</f>
        <v>30</v>
      </c>
      <c r="H30" s="93">
        <f>H28/$E$7</f>
        <v>36</v>
      </c>
      <c r="I30" s="93">
        <f>I28/$E$7</f>
        <v>43</v>
      </c>
      <c r="J30" s="93">
        <f>J28/$E$7</f>
        <v>49</v>
      </c>
      <c r="K30" s="93">
        <f>K28/$E$7</f>
        <v>56</v>
      </c>
      <c r="L30" s="93">
        <f>L28/$E$7</f>
        <v>64</v>
      </c>
      <c r="M30" s="93">
        <f>M28/$E$7</f>
        <v>71</v>
      </c>
      <c r="N30" s="93">
        <f>N28/$E$7</f>
        <v>79</v>
      </c>
      <c r="O30" s="93">
        <f>O28/$E$7</f>
        <v>87</v>
      </c>
      <c r="P30" s="93">
        <f>P28/$E$7</f>
        <v>95</v>
      </c>
      <c r="Q30" s="93">
        <f>Q28/$E$7</f>
        <v>103</v>
      </c>
      <c r="R30" s="93">
        <f>R28/$E$7</f>
        <v>112</v>
      </c>
      <c r="S30" s="93">
        <f>S28/$E$7</f>
        <v>121</v>
      </c>
      <c r="T30" s="93">
        <f>T28/$E$7</f>
        <v>130</v>
      </c>
      <c r="U30" s="93">
        <f>U28/$E$7</f>
        <v>140</v>
      </c>
      <c r="V30" s="93">
        <f>V28/$E$7</f>
        <v>150</v>
      </c>
      <c r="W30" s="93">
        <f>W28/$E$7</f>
        <v>160</v>
      </c>
      <c r="X30" s="93">
        <f>X28/$E$7</f>
        <v>170</v>
      </c>
    </row>
    <row r="31" ht="20.1" customHeight="1">
      <c r="A31" s="23"/>
      <c r="B31" s="27"/>
      <c r="C31" s="27"/>
      <c r="D31" s="27"/>
      <c r="E31" s="89"/>
      <c r="F31" s="94"/>
      <c r="G31" s="94"/>
      <c r="H31" s="94"/>
      <c r="I31" s="94"/>
      <c r="J31" s="94"/>
      <c r="K31" s="94"/>
      <c r="L31" s="94"/>
      <c r="M31" s="94"/>
      <c r="N31" s="94"/>
      <c r="O31" s="94"/>
      <c r="P31" s="94"/>
      <c r="Q31" s="94"/>
      <c r="R31" s="94"/>
      <c r="S31" s="94"/>
      <c r="T31" s="94"/>
      <c r="U31" s="94"/>
      <c r="V31" s="94"/>
      <c r="W31" s="94"/>
      <c r="X31" s="95"/>
    </row>
    <row r="32" ht="20.1" customHeight="1">
      <c r="A32" s="23"/>
      <c r="B32" s="27"/>
      <c r="C32" t="s" s="87">
        <v>46</v>
      </c>
      <c r="D32" s="57"/>
      <c r="E32" s="88">
        <v>500</v>
      </c>
      <c r="F32" s="92">
        <v>500</v>
      </c>
      <c r="G32" s="93">
        <v>500</v>
      </c>
      <c r="H32" s="93">
        <v>500</v>
      </c>
      <c r="I32" s="93">
        <v>500</v>
      </c>
      <c r="J32" s="93">
        <v>500</v>
      </c>
      <c r="K32" s="93">
        <v>500</v>
      </c>
      <c r="L32" s="93">
        <v>500</v>
      </c>
      <c r="M32" s="93">
        <v>500</v>
      </c>
      <c r="N32" s="93">
        <v>500</v>
      </c>
      <c r="O32" s="93">
        <v>500</v>
      </c>
      <c r="P32" s="93">
        <v>500</v>
      </c>
      <c r="Q32" s="93">
        <v>500</v>
      </c>
      <c r="R32" s="93">
        <v>500</v>
      </c>
      <c r="S32" s="93">
        <v>500</v>
      </c>
      <c r="T32" s="93">
        <v>500</v>
      </c>
      <c r="U32" s="93">
        <v>500</v>
      </c>
      <c r="V32" s="93">
        <v>500</v>
      </c>
      <c r="W32" s="93">
        <v>500</v>
      </c>
      <c r="X32" s="93">
        <v>500</v>
      </c>
    </row>
    <row r="33" ht="20.1" customHeight="1">
      <c r="A33" s="23"/>
      <c r="B33" s="27"/>
      <c r="C33" s="27"/>
      <c r="D33" s="27"/>
      <c r="E33" s="96">
        <f>E32*12</f>
        <v>6000</v>
      </c>
      <c r="F33" s="97">
        <f>F32*12</f>
        <v>6000</v>
      </c>
      <c r="G33" s="97">
        <f>G32*12</f>
        <v>6000</v>
      </c>
      <c r="H33" s="97">
        <f>H32*12</f>
        <v>6000</v>
      </c>
      <c r="I33" s="97">
        <f>I32*12</f>
        <v>6000</v>
      </c>
      <c r="J33" s="97">
        <f>J32*12</f>
        <v>6000</v>
      </c>
      <c r="K33" s="97">
        <f>K32*12</f>
        <v>6000</v>
      </c>
      <c r="L33" s="97">
        <f>L32*12</f>
        <v>6000</v>
      </c>
      <c r="M33" s="97">
        <f>M32*12</f>
        <v>6000</v>
      </c>
      <c r="N33" s="97">
        <f>N32*12</f>
        <v>6000</v>
      </c>
      <c r="O33" s="97">
        <f>O32*12</f>
        <v>6000</v>
      </c>
      <c r="P33" s="97">
        <f>P32*12</f>
        <v>6000</v>
      </c>
      <c r="Q33" s="97">
        <f>Q32*12</f>
        <v>6000</v>
      </c>
      <c r="R33" s="97">
        <f>R32*12</f>
        <v>6000</v>
      </c>
      <c r="S33" s="97">
        <f>S32*12</f>
        <v>6000</v>
      </c>
      <c r="T33" s="97">
        <f>T32*12</f>
        <v>6000</v>
      </c>
      <c r="U33" s="97">
        <f>U32*12</f>
        <v>6000</v>
      </c>
      <c r="V33" s="97">
        <f>V32*12</f>
        <v>6000</v>
      </c>
      <c r="W33" s="97">
        <f>W32*12</f>
        <v>6000</v>
      </c>
      <c r="X33" s="98">
        <f>X32*12</f>
        <v>6000</v>
      </c>
    </row>
    <row r="34" ht="26.75" customHeight="1">
      <c r="A34" s="23"/>
      <c r="B34" s="27"/>
      <c r="C34" t="s" s="87">
        <v>47</v>
      </c>
      <c r="D34" s="65"/>
      <c r="E34" s="99">
        <f>E28*$E21*($E$24/12)*(1-47.2%)</f>
        <v>466.1712</v>
      </c>
      <c r="F34" s="99">
        <f>E28*$E$21*(1-47.2%)+E38*$E$7*$E$21*($E$24/12)*(1-47.2%)</f>
        <v>751.0536</v>
      </c>
      <c r="G34" s="99">
        <f>F28*$E$21*(1-47.2%)+F38*$E$7*$E$21*($E$24/12)*(1-47.2%)</f>
        <v>975.5064</v>
      </c>
      <c r="H34" s="100">
        <f>G28*$E$21*(1-47.2%)+G38*$E$7*$E$21*($E$24/12)*(1-47.2%)</f>
        <v>1191.3264</v>
      </c>
      <c r="I34" s="100">
        <f>H28*$E$21*(1-47.2%)+H38*$E$7*$E$21*($E$24/12)*(1-47.2%)</f>
        <v>1424.412</v>
      </c>
      <c r="J34" s="100">
        <f>I28*$E$21*(1-47.2%)+I38*$E$7*$E$21*($E$24/12)*(1-47.2%)</f>
        <v>1640.232</v>
      </c>
      <c r="K34" s="100">
        <f>J28*$E$21*(1-47.2%)+J38*$E$7*$E$21*($E$24/12)*(1-47.2%)</f>
        <v>1873.3176</v>
      </c>
      <c r="L34" s="100">
        <f>K28*$E$21*(1-47.2%)+K38*$E$7*$E$21*($E$24/12)*(1-47.2%)</f>
        <v>2140.9344</v>
      </c>
      <c r="M34" s="100">
        <f>L28*$E$21*(1-47.2%)+L38*$E$7*$E$21*($E$24/12)*(1-47.2%)</f>
        <v>2391.2856</v>
      </c>
      <c r="N34" s="100">
        <f>M28*$E$21*(1-47.2%)+M38*$E$7*$E$21*($E$24/12)*(1-47.2%)</f>
        <v>2658.9024</v>
      </c>
      <c r="O34" s="100">
        <f>N28*$E$21*(1-47.2%)+N38*$E$7*$E$21*($E$24/12)*(1-47.2%)</f>
        <v>2935.152</v>
      </c>
      <c r="P34" s="100">
        <f>O28*$E$21*(1-47.2%)+O38*$E$7*$E$21*($E$24/12)*(1-47.2%)</f>
        <v>3211.4016</v>
      </c>
      <c r="Q34" s="100">
        <f>P28*$E$21*(1-47.2%)+P38*$E$7*$E$21*($E$24/12)*(1-47.2%)</f>
        <v>3487.6512</v>
      </c>
      <c r="R34" s="100">
        <f>Q28*$E$21*(1-47.2%)+Q38*$E$7*$E$21*($E$24/12)*(1-47.2%)</f>
        <v>3789.7992</v>
      </c>
      <c r="S34" s="100">
        <f>R28*$E$21*(1-47.2%)+R38*$E$7*$E$21*($E$24/12)*(1-47.2%)</f>
        <v>4100.58</v>
      </c>
      <c r="T34" s="100">
        <f>S28*$E$21*(1-47.2%)+S38*$E$7*$E$21*($E$24/12)*(1-47.2%)</f>
        <v>4411.3608</v>
      </c>
      <c r="U34" s="100">
        <f>T28*$E$21*(1-47.2%)+T38*$E$7*$E$21*($E$24/12)*(1-47.2%)</f>
        <v>4748.04</v>
      </c>
      <c r="V34" s="100">
        <f>U28*$E$21*(1-47.2%)+U38*$E$7*$E$21*($E$24/12)*(1-47.2%)</f>
        <v>5093.352</v>
      </c>
      <c r="W34" s="100">
        <f>V28*$E$21*(1-47.2%)+V38*$E$7*$E$21*($E$24/12)*(1-47.2%)</f>
        <v>5438.664</v>
      </c>
      <c r="X34" s="100">
        <f>W28*$E$21*(1-47.2%)+W38*$E$7*$E$21*($E$24/12)*(1-47.2%)</f>
        <v>5783.976</v>
      </c>
    </row>
    <row r="35" ht="20.1" customHeight="1">
      <c r="A35" s="23"/>
      <c r="B35" s="27"/>
      <c r="C35" s="27"/>
      <c r="D35" s="27"/>
      <c r="E35" s="89"/>
      <c r="F35" s="89"/>
      <c r="G35" s="89"/>
      <c r="H35" s="89"/>
      <c r="I35" s="89"/>
      <c r="J35" s="89"/>
      <c r="K35" s="89"/>
      <c r="L35" s="89"/>
      <c r="M35" s="89"/>
      <c r="N35" s="89"/>
      <c r="O35" s="89"/>
      <c r="P35" s="89"/>
      <c r="Q35" s="89"/>
      <c r="R35" s="89"/>
      <c r="S35" s="89"/>
      <c r="T35" s="89"/>
      <c r="U35" s="89"/>
      <c r="V35" s="89"/>
      <c r="W35" s="89"/>
      <c r="X35" s="101"/>
    </row>
    <row r="36" ht="20.1" customHeight="1">
      <c r="A36" s="23"/>
      <c r="B36" s="27"/>
      <c r="C36" t="s" s="102">
        <v>48</v>
      </c>
      <c r="D36" s="65"/>
      <c r="E36" s="100">
        <f>E34/12</f>
        <v>38.8476</v>
      </c>
      <c r="F36" s="100">
        <f>F34/12</f>
        <v>62.5878</v>
      </c>
      <c r="G36" s="100">
        <f>G34/12</f>
        <v>81.29219999999999</v>
      </c>
      <c r="H36" s="100">
        <f>H34/12</f>
        <v>99.27719999999999</v>
      </c>
      <c r="I36" s="100">
        <f>I34/12</f>
        <v>118.701</v>
      </c>
      <c r="J36" s="100">
        <f>J34/12</f>
        <v>136.686</v>
      </c>
      <c r="K36" s="100">
        <f>K34/12</f>
        <v>156.1098</v>
      </c>
      <c r="L36" s="100">
        <f>L34/12</f>
        <v>178.4112</v>
      </c>
      <c r="M36" s="100">
        <f>M34/12</f>
        <v>199.2738</v>
      </c>
      <c r="N36" s="100">
        <f>N34/12</f>
        <v>221.5752</v>
      </c>
      <c r="O36" s="100">
        <f>O34/12</f>
        <v>244.596</v>
      </c>
      <c r="P36" s="100">
        <f>P34/12</f>
        <v>267.6168</v>
      </c>
      <c r="Q36" s="100">
        <f>Q34/12</f>
        <v>290.6376</v>
      </c>
      <c r="R36" s="100">
        <f>R34/12</f>
        <v>315.8166</v>
      </c>
      <c r="S36" s="100">
        <f>S34/12</f>
        <v>341.715</v>
      </c>
      <c r="T36" s="100">
        <f>T34/12</f>
        <v>367.6134</v>
      </c>
      <c r="U36" s="100">
        <f>U34/12</f>
        <v>395.67</v>
      </c>
      <c r="V36" s="100">
        <f>V34/12</f>
        <v>424.446</v>
      </c>
      <c r="W36" s="100">
        <f>W34/12</f>
        <v>453.222</v>
      </c>
      <c r="X36" s="100">
        <f>X34/12</f>
        <v>481.998</v>
      </c>
    </row>
    <row r="37" ht="19.85" customHeight="1">
      <c r="A37" s="23"/>
      <c r="B37" s="27"/>
      <c r="C37" s="27"/>
      <c r="D37" s="27"/>
      <c r="E37" s="89"/>
      <c r="F37" s="89"/>
      <c r="G37" s="89"/>
      <c r="H37" s="89"/>
      <c r="I37" s="89"/>
      <c r="J37" s="89"/>
      <c r="K37" s="89"/>
      <c r="L37" s="89"/>
      <c r="M37" s="89"/>
      <c r="N37" s="89"/>
      <c r="O37" s="89"/>
      <c r="P37" s="89"/>
      <c r="Q37" s="89"/>
      <c r="R37" s="89"/>
      <c r="S37" s="89"/>
      <c r="T37" s="89"/>
      <c r="U37" s="89"/>
      <c r="V37" s="89"/>
      <c r="W37" s="89"/>
      <c r="X37" s="101"/>
    </row>
    <row r="38" ht="19.7" customHeight="1">
      <c r="A38" s="23"/>
      <c r="B38" s="27"/>
      <c r="C38" t="s" s="87">
        <v>49</v>
      </c>
      <c r="D38" s="65"/>
      <c r="E38" s="99">
        <f>INT(SUM(E33,E34)/$E$7)</f>
        <v>5</v>
      </c>
      <c r="F38" s="99">
        <f>INT(SUM($E$34:F34,$E$33:F33)/$E$7)-INT(SUM($E$34:E34,$E$33:E33)/$E$7)</f>
        <v>7</v>
      </c>
      <c r="G38" s="99">
        <f>INT(SUM($E$34:G34,$E$33:G33)/$E$7)-INT(SUM($E$34:F34,$E$33:F33)/$E$7)</f>
        <v>6</v>
      </c>
      <c r="H38" s="99">
        <f>INT(SUM($E$34:H34,$E$33:H33)/$E$7)-INT(SUM($E$34:G34,$E$33:G33)/$E$7)</f>
        <v>7</v>
      </c>
      <c r="I38" s="99">
        <f>INT(SUM($E$34:I34,$E$33:I33)/$E$7)-INT(SUM($E$34:H34,$E$33:H33)/$E$7)</f>
        <v>6</v>
      </c>
      <c r="J38" s="99">
        <f>INT(SUM($E$34:J34,$E$33:J33)/$E$7)-INT(SUM($E$34:I34,$E$33:I33)/$E$7)</f>
        <v>7</v>
      </c>
      <c r="K38" s="99">
        <f>INT(SUM($E$34:K34,$E$33:K33)/$E$7)-INT(SUM($E$34:J34,$E$33:J33)/$E$7)</f>
        <v>8</v>
      </c>
      <c r="L38" s="99">
        <f>INT(SUM($E$34:L34,$E$33:L33)/$E$7)-INT(SUM($E$34:K34,$E$33:K33)/$E$7)</f>
        <v>7</v>
      </c>
      <c r="M38" s="99">
        <f>INT(SUM($E$34:M34,$E$33:M33)/$E$7)-INT(SUM($E$34:L34,$E$33:L33)/$E$7)</f>
        <v>8</v>
      </c>
      <c r="N38" s="99">
        <f>INT(SUM($E$34:N34,$E$33:N33)/$E$7)-INT(SUM($E$34:M34,$E$33:M33)/$E$7)</f>
        <v>8</v>
      </c>
      <c r="O38" s="99">
        <f>INT(SUM($E$34:O34,$E$33:O33)/$E$7)-INT(SUM($E$34:N34,$E$33:N33)/$E$7)</f>
        <v>8</v>
      </c>
      <c r="P38" s="99">
        <f>INT(SUM($E$34:P34,$E$33:P33)/$E$7)-INT(SUM($E$34:O34,$E$33:O33)/$E$7)</f>
        <v>8</v>
      </c>
      <c r="Q38" s="99">
        <f>INT(SUM($E$34:Q34,$E$33:Q33)/$E$7)-INT(SUM($E$34:P34,$E$33:P33)/$E$7)</f>
        <v>9</v>
      </c>
      <c r="R38" s="99">
        <f>INT(SUM($E$34:R34,$E$33:R33)/$E$7)-INT(SUM($E$34:Q34,$E$33:Q33)/$E$7)</f>
        <v>9</v>
      </c>
      <c r="S38" s="99">
        <f>INT(SUM($E$34:S34,$E$33:S33)/$E$7)-INT(SUM($E$34:R34,$E$33:R33)/$E$7)</f>
        <v>9</v>
      </c>
      <c r="T38" s="99">
        <f>INT(SUM($E$34:T34,$E$33:T33)/$E$7)-INT(SUM($E$34:S34,$E$33:S33)/$E$7)</f>
        <v>10</v>
      </c>
      <c r="U38" s="99">
        <f>INT(SUM($E$34:U34,$E$33:U33)/$E$7)-INT(SUM($E$34:T34,$E$33:T33)/$E$7)</f>
        <v>10</v>
      </c>
      <c r="V38" s="99">
        <f>INT(SUM($E$34:V34,$E$33:V33)/$E$7)-INT(SUM($E$34:U34,$E$33:U33)/$E$7)</f>
        <v>10</v>
      </c>
      <c r="W38" s="99">
        <f>INT(SUM($E$34:W34,$E$33:W33)/$E$7)-INT(SUM($E$34:V34,$E$33:V33)/$E$7)</f>
        <v>10</v>
      </c>
      <c r="X38" s="99">
        <f>INT(SUM($E$34:X34,$E$33:X33)/$E$7)-INT(SUM($E$34:W34,$E$33:W33)/$E$7)</f>
        <v>11</v>
      </c>
    </row>
    <row r="39" ht="19.7" customHeight="1">
      <c r="A39" s="23"/>
      <c r="B39" s="27"/>
      <c r="C39" s="103"/>
      <c r="D39" s="104"/>
      <c r="E39" s="90"/>
      <c r="F39" s="90"/>
      <c r="G39" s="90"/>
      <c r="H39" s="90"/>
      <c r="I39" s="90"/>
      <c r="J39" s="90"/>
      <c r="K39" s="90"/>
      <c r="L39" s="90"/>
      <c r="M39" s="90"/>
      <c r="N39" s="90"/>
      <c r="O39" s="90"/>
      <c r="P39" s="90"/>
      <c r="Q39" s="90"/>
      <c r="R39" s="90"/>
      <c r="S39" s="90"/>
      <c r="T39" s="90"/>
      <c r="U39" s="90"/>
      <c r="V39" s="90"/>
      <c r="W39" s="90"/>
      <c r="X39" s="91"/>
    </row>
    <row r="40" ht="19.7" customHeight="1">
      <c r="A40" s="23"/>
      <c r="B40" s="27"/>
      <c r="C40" t="s" s="87">
        <v>50</v>
      </c>
      <c r="D40" s="105"/>
      <c r="E40" s="106">
        <f>E28*(1-$E$9)</f>
        <v>17273.448</v>
      </c>
      <c r="F40" s="106">
        <f>F28*(1-$E$9)</f>
        <v>22071.628</v>
      </c>
      <c r="G40" s="106">
        <f>G28*(1-$E$9)</f>
        <v>28789.08</v>
      </c>
      <c r="H40" s="106">
        <f>H28*(1-$E$9)</f>
        <v>34546.896</v>
      </c>
      <c r="I40" s="106">
        <f>I28*(1-$E$9)</f>
        <v>41264.348</v>
      </c>
      <c r="J40" s="106">
        <f>J28*(1-$E$9)</f>
        <v>47022.164</v>
      </c>
      <c r="K40" s="106">
        <f>K28*(1-$E$9)</f>
        <v>53739.616</v>
      </c>
      <c r="L40" s="106">
        <f>L28*(1-$E$9)</f>
        <v>61416.704</v>
      </c>
      <c r="M40" s="106">
        <f>M28*(1-$E$9)</f>
        <v>68134.156</v>
      </c>
      <c r="N40" s="106">
        <f>N28*(1-$E$9)</f>
        <v>75811.244000000006</v>
      </c>
      <c r="O40" s="106">
        <f>O28*(1-$E$9)</f>
        <v>83488.331999999995</v>
      </c>
      <c r="P40" s="106">
        <f>P28*(1-$E$9)</f>
        <v>91165.42</v>
      </c>
      <c r="Q40" s="106">
        <f>Q28*(1-$E$9)</f>
        <v>98842.508</v>
      </c>
      <c r="R40" s="106">
        <f>R28*(1-$E$9)</f>
        <v>107479.232</v>
      </c>
      <c r="S40" s="106">
        <f>S28*(1-$E$9)</f>
        <v>116115.956</v>
      </c>
      <c r="T40" s="106">
        <f>T28*(1-$E$9)</f>
        <v>124752.68</v>
      </c>
      <c r="U40" s="106">
        <f>U28*(1-$E$9)</f>
        <v>134349.04</v>
      </c>
      <c r="V40" s="106">
        <f>V28*(1-$E$9)</f>
        <v>143945.4</v>
      </c>
      <c r="W40" s="106">
        <f>W28*(1-$E$9)</f>
        <v>153541.76</v>
      </c>
      <c r="X40" s="106">
        <f>X28*(1-$E$9)</f>
        <v>163138.12</v>
      </c>
    </row>
    <row r="41" ht="26.7" customHeight="1">
      <c r="A41" s="23"/>
      <c r="B41" s="27"/>
      <c r="C41" t="s" s="87">
        <v>51</v>
      </c>
      <c r="D41" s="105"/>
      <c r="E41" s="107">
        <f>E40*(1-36.2%)</f>
        <v>11020.459824</v>
      </c>
      <c r="F41" s="107">
        <f>F40*(1-36.2%)</f>
        <v>14081.698664</v>
      </c>
      <c r="G41" s="107">
        <f>G40*(1-36.2%)</f>
        <v>18367.43304</v>
      </c>
      <c r="H41" s="107">
        <f>H40*(1-36.2%)</f>
        <v>22040.919648</v>
      </c>
      <c r="I41" s="107">
        <f>I40*(1-36.2%)</f>
        <v>26326.654024</v>
      </c>
      <c r="J41" s="107">
        <f>J40*(1-36.2%)</f>
        <v>30000.140632</v>
      </c>
      <c r="K41" s="107">
        <f>K40*(1-36.2%)</f>
        <v>34285.875008</v>
      </c>
      <c r="L41" s="107">
        <f>L40*(1-36.2%)</f>
        <v>39183.857152</v>
      </c>
      <c r="M41" s="107">
        <f>M40*(1-36.2%)</f>
        <v>43469.591528</v>
      </c>
      <c r="N41" s="107">
        <f>N40*(1-36.2%)</f>
        <v>48367.573672</v>
      </c>
      <c r="O41" s="107">
        <f>O40*(1-36.2%)</f>
        <v>53265.555816</v>
      </c>
      <c r="P41" s="107">
        <f>P40*(1-36.2%)</f>
        <v>58163.53796</v>
      </c>
      <c r="Q41" s="107">
        <f>Q40*(1-36.2%)</f>
        <v>63061.520104</v>
      </c>
      <c r="R41" s="107">
        <f>R40*(1-36.2%)</f>
        <v>68571.750016000005</v>
      </c>
      <c r="S41" s="107">
        <f>S40*(1-36.2%)</f>
        <v>74081.979928</v>
      </c>
      <c r="T41" s="107">
        <f>T40*(1-36.2%)</f>
        <v>79592.20984</v>
      </c>
      <c r="U41" s="107">
        <f>U40*(1-36.2%)</f>
        <v>85714.687520000007</v>
      </c>
      <c r="V41" s="107">
        <f>V40*(1-36.2%)</f>
        <v>91837.1652</v>
      </c>
      <c r="W41" s="107">
        <f>W40*(1-36.2%)</f>
        <v>97959.64288</v>
      </c>
      <c r="X41" s="107">
        <f>X40*(1-36.2%)</f>
        <v>104082.12056</v>
      </c>
    </row>
    <row r="42" ht="20.7" customHeight="1">
      <c r="A42" t="s" s="78">
        <v>22</v>
      </c>
      <c r="B42" s="22"/>
      <c r="C42" s="22"/>
      <c r="D42" s="22"/>
      <c r="E42" s="108"/>
      <c r="F42" s="108"/>
      <c r="G42" s="108"/>
      <c r="H42" s="109"/>
      <c r="I42" s="110"/>
      <c r="J42" s="110"/>
      <c r="K42" s="110"/>
      <c r="L42" s="110"/>
      <c r="M42" s="110"/>
      <c r="N42" s="110"/>
      <c r="O42" s="110"/>
      <c r="P42" s="110"/>
      <c r="Q42" s="110"/>
      <c r="R42" s="110"/>
      <c r="S42" s="110"/>
      <c r="T42" s="110"/>
      <c r="U42" s="110"/>
      <c r="V42" s="110"/>
      <c r="W42" s="110"/>
      <c r="X42" s="111"/>
    </row>
    <row r="43" ht="17.35" customHeight="1">
      <c r="A43" t="s" s="112">
        <v>52</v>
      </c>
      <c r="B43" s="113"/>
      <c r="C43" s="114"/>
      <c r="D43" s="55"/>
      <c r="E43" t="s" s="86">
        <v>24</v>
      </c>
      <c r="F43" t="s" s="86">
        <v>25</v>
      </c>
      <c r="G43" t="s" s="86">
        <v>26</v>
      </c>
      <c r="H43" t="s" s="86">
        <v>27</v>
      </c>
      <c r="I43" t="s" s="86">
        <v>28</v>
      </c>
      <c r="J43" t="s" s="86">
        <v>29</v>
      </c>
      <c r="K43" t="s" s="86">
        <v>30</v>
      </c>
      <c r="L43" t="s" s="86">
        <v>31</v>
      </c>
      <c r="M43" t="s" s="86">
        <v>32</v>
      </c>
      <c r="N43" t="s" s="86">
        <v>33</v>
      </c>
      <c r="O43" t="s" s="86">
        <v>34</v>
      </c>
      <c r="P43" t="s" s="86">
        <v>35</v>
      </c>
      <c r="Q43" t="s" s="86">
        <v>36</v>
      </c>
      <c r="R43" t="s" s="86">
        <v>37</v>
      </c>
      <c r="S43" t="s" s="86">
        <v>38</v>
      </c>
      <c r="T43" t="s" s="86">
        <v>39</v>
      </c>
      <c r="U43" t="s" s="86">
        <v>40</v>
      </c>
      <c r="V43" t="s" s="86">
        <v>41</v>
      </c>
      <c r="W43" t="s" s="86">
        <v>42</v>
      </c>
      <c r="X43" t="s" s="86">
        <v>43</v>
      </c>
    </row>
    <row r="44" ht="26.75" customHeight="1">
      <c r="A44" s="22"/>
      <c r="B44" s="23"/>
      <c r="C44" t="s" s="87">
        <v>44</v>
      </c>
      <c r="D44" s="55"/>
      <c r="E44" s="88">
        <f>E19*E7</f>
        <v>22890</v>
      </c>
      <c r="F44" s="88">
        <f>IF(E54&gt;0,E44+(E54*$E7),E44)</f>
        <v>28340</v>
      </c>
      <c r="G44" s="88">
        <f>IF(F54&gt;0,F44+(F54*$E7),F44)</f>
        <v>34880</v>
      </c>
      <c r="H44" s="88">
        <f>IF(G54&gt;0,G44+(G54*$E7),G44)</f>
        <v>40330</v>
      </c>
      <c r="I44" s="88">
        <f>IF(H54&gt;0,H44+(H54*$E7),H44)</f>
        <v>47960</v>
      </c>
      <c r="J44" s="88">
        <f>IF(I54&gt;0,I44+(I54*$E7),I44)</f>
        <v>54500</v>
      </c>
      <c r="K44" s="88">
        <f>IF(J54&gt;0,J44+(J54*$E7),J44)</f>
        <v>63220</v>
      </c>
      <c r="L44" s="88">
        <f>IF(K54&gt;0,K44+(K54*$E7),K44)</f>
        <v>70850</v>
      </c>
      <c r="M44" s="88">
        <f>IF(L54&gt;0,L44+(L54*$E7),L44)</f>
        <v>78480</v>
      </c>
      <c r="N44" s="88">
        <f>IF(M54&gt;0,M44+(M54*$E7),M44)</f>
        <v>87200</v>
      </c>
      <c r="O44" s="88">
        <f>IF(N54&gt;0,N44+(N54*$E7),N44)</f>
        <v>95920</v>
      </c>
      <c r="P44" s="88">
        <f>IF(O54&gt;0,O44+(O54*$E7),O44)</f>
        <v>104640</v>
      </c>
      <c r="Q44" s="88">
        <f>IF(P54&gt;0,P44+(P54*$E7),P44)</f>
        <v>114450</v>
      </c>
      <c r="R44" s="88">
        <f>IF(Q54&gt;0,Q44+(Q54*$E7),Q44)</f>
        <v>123170</v>
      </c>
      <c r="S44" s="88">
        <f>IF(R54&gt;0,R44+(R54*$E7),R44)</f>
        <v>134070</v>
      </c>
      <c r="T44" s="88">
        <f>IF(S54&gt;0,S44+(S54*$E7),S44)</f>
        <v>143880</v>
      </c>
      <c r="U44" s="88">
        <f>IF(T54&gt;0,T44+(T54*$E7),T44)</f>
        <v>153690</v>
      </c>
      <c r="V44" s="88">
        <f>IF(U54&gt;0,U44+(U54*$E7),U44)</f>
        <v>164590</v>
      </c>
      <c r="W44" s="88">
        <f>IF(V54&gt;0,V44+(V54*$E7),V44)</f>
        <v>176580</v>
      </c>
      <c r="X44" s="88">
        <f>IF(W54&gt;0,W44+(W54*$E7),W44)</f>
        <v>187480</v>
      </c>
    </row>
    <row r="45" ht="21.7" customHeight="1">
      <c r="A45" s="80"/>
      <c r="B45" s="81"/>
      <c r="C45" s="27"/>
      <c r="D45" s="27"/>
      <c r="E45" s="115">
        <v>1</v>
      </c>
      <c r="F45" s="115">
        <v>2</v>
      </c>
      <c r="G45" s="115">
        <v>3</v>
      </c>
      <c r="H45" s="115">
        <v>4</v>
      </c>
      <c r="I45" s="115">
        <v>5</v>
      </c>
      <c r="J45" s="115">
        <v>6</v>
      </c>
      <c r="K45" s="115">
        <v>7</v>
      </c>
      <c r="L45" s="115">
        <v>8</v>
      </c>
      <c r="M45" s="115">
        <v>9</v>
      </c>
      <c r="N45" s="115">
        <v>10</v>
      </c>
      <c r="O45" s="115">
        <v>11</v>
      </c>
      <c r="P45" s="115">
        <v>12</v>
      </c>
      <c r="Q45" s="115">
        <v>13</v>
      </c>
      <c r="R45" s="115">
        <v>14</v>
      </c>
      <c r="S45" s="115">
        <v>15</v>
      </c>
      <c r="T45" s="115">
        <v>16</v>
      </c>
      <c r="U45" s="115">
        <v>17</v>
      </c>
      <c r="V45" s="115">
        <v>18</v>
      </c>
      <c r="W45" s="115">
        <v>19</v>
      </c>
      <c r="X45" s="116">
        <v>20</v>
      </c>
    </row>
    <row r="46" ht="21.7" customHeight="1">
      <c r="A46" s="117"/>
      <c r="B46" s="118"/>
      <c r="C46" t="s" s="87">
        <v>45</v>
      </c>
      <c r="D46" s="105"/>
      <c r="E46" s="106">
        <f>E44/$E$7</f>
        <v>21</v>
      </c>
      <c r="F46" s="106">
        <f>F44/$E$7</f>
        <v>26</v>
      </c>
      <c r="G46" s="106">
        <f>G44/$E$7</f>
        <v>32</v>
      </c>
      <c r="H46" s="106">
        <f>H44/$E$7</f>
        <v>37</v>
      </c>
      <c r="I46" s="106">
        <f>I44/$E$7</f>
        <v>44</v>
      </c>
      <c r="J46" s="106">
        <f>J44/$E$7</f>
        <v>50</v>
      </c>
      <c r="K46" s="106">
        <f>K44/$E$7</f>
        <v>58</v>
      </c>
      <c r="L46" s="106">
        <f>L44/$E$7</f>
        <v>65</v>
      </c>
      <c r="M46" s="106">
        <f>M44/$E$7</f>
        <v>72</v>
      </c>
      <c r="N46" s="106">
        <f>N44/$E$7</f>
        <v>80</v>
      </c>
      <c r="O46" s="106">
        <f>O44/$E$7</f>
        <v>88</v>
      </c>
      <c r="P46" s="106">
        <f>P44/$E$7</f>
        <v>96</v>
      </c>
      <c r="Q46" s="106">
        <f>Q44/$E$7</f>
        <v>105</v>
      </c>
      <c r="R46" s="106">
        <f>R44/$E$7</f>
        <v>113</v>
      </c>
      <c r="S46" s="106">
        <f>S44/$E$7</f>
        <v>123</v>
      </c>
      <c r="T46" s="106">
        <f>T44/$E$7</f>
        <v>132</v>
      </c>
      <c r="U46" s="106">
        <f>U44/$E$7</f>
        <v>141</v>
      </c>
      <c r="V46" s="106">
        <f>V44/$E$7</f>
        <v>151</v>
      </c>
      <c r="W46" s="106">
        <f>W44/$E$7</f>
        <v>162</v>
      </c>
      <c r="X46" s="106">
        <f>X44/$E$7</f>
        <v>172</v>
      </c>
    </row>
    <row r="47" ht="21.7" customHeight="1">
      <c r="A47" s="117"/>
      <c r="B47" s="118"/>
      <c r="C47" s="27"/>
      <c r="D47" s="27"/>
      <c r="E47" s="94"/>
      <c r="F47" s="94"/>
      <c r="G47" s="94"/>
      <c r="H47" s="94"/>
      <c r="I47" s="94"/>
      <c r="J47" s="94"/>
      <c r="K47" s="94"/>
      <c r="L47" s="94"/>
      <c r="M47" s="94"/>
      <c r="N47" s="94"/>
      <c r="O47" s="94"/>
      <c r="P47" s="94"/>
      <c r="Q47" s="94"/>
      <c r="R47" s="94"/>
      <c r="S47" s="94"/>
      <c r="T47" s="94"/>
      <c r="U47" s="94"/>
      <c r="V47" s="94"/>
      <c r="W47" s="94"/>
      <c r="X47" s="95"/>
    </row>
    <row r="48" ht="21.7" customHeight="1">
      <c r="A48" s="117"/>
      <c r="B48" s="118"/>
      <c r="C48" t="s" s="87">
        <v>46</v>
      </c>
      <c r="D48" s="105"/>
      <c r="E48" s="106">
        <f>E32</f>
        <v>500</v>
      </c>
      <c r="F48" s="106">
        <f>F32</f>
        <v>500</v>
      </c>
      <c r="G48" s="106">
        <f>G32</f>
        <v>500</v>
      </c>
      <c r="H48" s="106">
        <f>H32</f>
        <v>500</v>
      </c>
      <c r="I48" s="106">
        <f>I32</f>
        <v>500</v>
      </c>
      <c r="J48" s="106">
        <f>J32</f>
        <v>500</v>
      </c>
      <c r="K48" s="106">
        <f>K32</f>
        <v>500</v>
      </c>
      <c r="L48" s="106">
        <f>L32</f>
        <v>500</v>
      </c>
      <c r="M48" s="106">
        <f>M32</f>
        <v>500</v>
      </c>
      <c r="N48" s="106">
        <f>N32</f>
        <v>500</v>
      </c>
      <c r="O48" s="106">
        <f>O32</f>
        <v>500</v>
      </c>
      <c r="P48" s="106">
        <f>P32</f>
        <v>500</v>
      </c>
      <c r="Q48" s="106">
        <f>Q32</f>
        <v>500</v>
      </c>
      <c r="R48" s="106">
        <f>R32</f>
        <v>500</v>
      </c>
      <c r="S48" s="106">
        <f>S32</f>
        <v>500</v>
      </c>
      <c r="T48" s="106">
        <f>T32</f>
        <v>500</v>
      </c>
      <c r="U48" s="106">
        <f>U32</f>
        <v>500</v>
      </c>
      <c r="V48" s="106">
        <f>V32</f>
        <v>500</v>
      </c>
      <c r="W48" s="106">
        <f>W32</f>
        <v>500</v>
      </c>
      <c r="X48" s="106">
        <f>X32</f>
        <v>500</v>
      </c>
    </row>
    <row r="49" ht="20.7" customHeight="1">
      <c r="A49" s="117"/>
      <c r="B49" s="118"/>
      <c r="C49" s="27"/>
      <c r="D49" s="27"/>
      <c r="E49" s="119">
        <f>E33</f>
        <v>6000</v>
      </c>
      <c r="F49" s="119">
        <f>F33</f>
        <v>6000</v>
      </c>
      <c r="G49" s="119">
        <f>G33</f>
        <v>6000</v>
      </c>
      <c r="H49" s="119">
        <f>H33</f>
        <v>6000</v>
      </c>
      <c r="I49" s="119">
        <f>I33</f>
        <v>6000</v>
      </c>
      <c r="J49" s="119">
        <f>J33</f>
        <v>6000</v>
      </c>
      <c r="K49" s="119">
        <f>K33</f>
        <v>6000</v>
      </c>
      <c r="L49" s="119">
        <f>L33</f>
        <v>6000</v>
      </c>
      <c r="M49" s="119">
        <f>M33</f>
        <v>6000</v>
      </c>
      <c r="N49" s="119">
        <f>N33</f>
        <v>6000</v>
      </c>
      <c r="O49" s="119">
        <f>O33</f>
        <v>6000</v>
      </c>
      <c r="P49" s="119">
        <f>P33</f>
        <v>6000</v>
      </c>
      <c r="Q49" s="119">
        <f>Q33</f>
        <v>6000</v>
      </c>
      <c r="R49" s="119">
        <f>R33</f>
        <v>6000</v>
      </c>
      <c r="S49" s="119">
        <f>S33</f>
        <v>6000</v>
      </c>
      <c r="T49" s="119">
        <f>T33</f>
        <v>6000</v>
      </c>
      <c r="U49" s="119">
        <f>U33</f>
        <v>6000</v>
      </c>
      <c r="V49" s="119">
        <f>V33</f>
        <v>6000</v>
      </c>
      <c r="W49" s="119">
        <f>W33</f>
        <v>6000</v>
      </c>
      <c r="X49" s="120">
        <f>X33</f>
        <v>6000</v>
      </c>
    </row>
    <row r="50" ht="26.75" customHeight="1">
      <c r="A50" s="121"/>
      <c r="B50" s="122"/>
      <c r="C50" t="s" s="87">
        <v>47</v>
      </c>
      <c r="D50" s="105"/>
      <c r="E50" s="106">
        <f>IF(E45&lt;=$E$25,0,E44*$E$21*(E24/12)*(1-47.2%))</f>
        <v>0</v>
      </c>
      <c r="F50" s="106">
        <f>IF(F45&lt;=$E$25,0,F44*$E$21*(1-47.2%))</f>
        <v>0</v>
      </c>
      <c r="G50" s="106">
        <f>IF(G45&lt;=$E$25,0,G44*$E$21*(1-47.2%))</f>
        <v>0</v>
      </c>
      <c r="H50" s="106">
        <f>IF(H45&lt;=$E$25,0,G44*$E$21*(1-47.2%)+G54*$E$7*$E$21*($E$24/12)*(1-47.2%))</f>
        <v>1234.4904</v>
      </c>
      <c r="I50" s="106">
        <f>IF(I45&lt;=$E$25,0,H44*$E$21*(1-47.2%)+H54*$E$7*$E$21*($E$24/12)*(1-47.2%))</f>
        <v>1458.9432</v>
      </c>
      <c r="J50" s="106">
        <f>IF(J45&lt;=$E$25,0,I44*$E$21*(1-47.2%)+I54*$E$7*$E$21*($E$24/12)*(1-47.2%))</f>
        <v>1674.7632</v>
      </c>
      <c r="K50" s="106">
        <f>IF(K45&lt;=$E$25,0,J44*$E$21*(1-47.2%)+J54*$E$7*$E$21*($E$24/12)*(1-47.2%))</f>
        <v>1933.7472</v>
      </c>
      <c r="L50" s="106">
        <f>IF(L45&lt;=$E$25,0,K44*$E$21*(1-47.2%)+K54*$E$7*$E$21*($E$24/12)*(1-47.2%))</f>
        <v>2184.0984</v>
      </c>
      <c r="M50" s="106">
        <f>IF(M45&lt;=$E$25,0,L44*$E$21*(1-47.2%)+L54*$E$7*$E$21*($E$24/12)*(1-47.2%))</f>
        <v>2425.8168</v>
      </c>
      <c r="N50" s="106">
        <f>IF(N45&lt;=$E$25,0,M44*$E$21*(1-47.2%)+M54*$E$7*$E$21*($E$24/12)*(1-47.2%))</f>
        <v>2693.4336</v>
      </c>
      <c r="O50" s="106">
        <f>IF(O45&lt;=$E$25,0,N44*$E$21*(1-47.2%)+N54*$E$7*$E$21*($E$24/12)*(1-47.2%))</f>
        <v>2969.6832</v>
      </c>
      <c r="P50" s="106">
        <f>IF(P45&lt;=$E$25,0,O44*$E$21*(1-47.2%)+O54*$E$7*$E$21*($E$24/12)*(1-47.2%))</f>
        <v>3245.9328</v>
      </c>
      <c r="Q50" s="106">
        <f>IF(Q45&lt;=$E$25,0,P44*$E$21*(1-47.2%)+P54*$E$7*$E$21*($E$24/12)*(1-47.2%))</f>
        <v>3548.0808</v>
      </c>
      <c r="R50" s="106">
        <f>IF(R45&lt;=$E$25,0,Q44*$E$21*(1-47.2%)+Q54*$E$7*$E$21*($E$24/12)*(1-47.2%))</f>
        <v>3832.9632</v>
      </c>
      <c r="S50" s="106">
        <f>IF(S45&lt;=$E$25,0,R44*$E$21*(1-47.2%)+R54*$E$7*$E$21*($E$24/12)*(1-47.2%))</f>
        <v>4161.0096</v>
      </c>
      <c r="T50" s="106">
        <f>IF(T45&lt;=$E$25,0,S44*$E$21*(1-47.2%)+S54*$E$7*$E$21*($E$24/12)*(1-47.2%))</f>
        <v>4480.4232</v>
      </c>
      <c r="U50" s="106">
        <f>IF(U45&lt;=$E$25,0,T44*$E$21*(1-47.2%)+T54*$E$7*$E$21*($E$24/12)*(1-47.2%))</f>
        <v>4791.204</v>
      </c>
      <c r="V50" s="106">
        <f>IF(V45&lt;=$E$25,0,U44*$E$21*(1-47.2%)+U54*$E$7*$E$21*($E$24/12)*(1-47.2%))</f>
        <v>5127.8832</v>
      </c>
      <c r="W50" s="106">
        <f>IF(W45&lt;=$E$25,0,V44*$E$21*(1-47.2%)+V54*$E$7*$E$21*($E$24/12)*(1-47.2%))</f>
        <v>5499.0936</v>
      </c>
      <c r="X50" s="106">
        <f>IF(X45&lt;=$E$25,0,W44*$E$21*(1-47.2%)+W54*$E$7*$E$21*($E$24/12)*(1-47.2%))</f>
        <v>5853.0384</v>
      </c>
    </row>
    <row r="51" ht="19.85" customHeight="1">
      <c r="A51" s="22"/>
      <c r="B51" s="123"/>
      <c r="C51" s="113"/>
      <c r="D51" s="113"/>
      <c r="E51" s="124"/>
      <c r="F51" s="110"/>
      <c r="G51" s="110"/>
      <c r="H51" s="110"/>
      <c r="I51" s="110"/>
      <c r="J51" s="110"/>
      <c r="K51" s="110"/>
      <c r="L51" s="110"/>
      <c r="M51" s="110"/>
      <c r="N51" s="110"/>
      <c r="O51" s="110"/>
      <c r="P51" s="110"/>
      <c r="Q51" s="110"/>
      <c r="R51" s="110"/>
      <c r="S51" s="110"/>
      <c r="T51" s="110"/>
      <c r="U51" s="110"/>
      <c r="V51" s="110"/>
      <c r="W51" s="110"/>
      <c r="X51" s="111"/>
    </row>
    <row r="52" ht="19.85" customHeight="1">
      <c r="A52" s="22"/>
      <c r="B52" s="123"/>
      <c r="C52" t="s" s="125">
        <v>48</v>
      </c>
      <c r="D52" s="126"/>
      <c r="E52" s="88">
        <f>E50/12</f>
        <v>0</v>
      </c>
      <c r="F52" s="88">
        <f>F50/12</f>
        <v>0</v>
      </c>
      <c r="G52" s="88">
        <f>G50/12</f>
        <v>0</v>
      </c>
      <c r="H52" s="88">
        <f>H50/12</f>
        <v>102.8742</v>
      </c>
      <c r="I52" s="88">
        <f>I50/12</f>
        <v>121.5786</v>
      </c>
      <c r="J52" s="88">
        <f>J50/12</f>
        <v>139.5636</v>
      </c>
      <c r="K52" s="88">
        <f>K50/12</f>
        <v>161.1456</v>
      </c>
      <c r="L52" s="88">
        <f>L50/12</f>
        <v>182.0082</v>
      </c>
      <c r="M52" s="88">
        <f>M50/12</f>
        <v>202.1514</v>
      </c>
      <c r="N52" s="88">
        <f>N50/12</f>
        <v>224.4528</v>
      </c>
      <c r="O52" s="88">
        <f>O50/12</f>
        <v>247.4736</v>
      </c>
      <c r="P52" s="88">
        <f>P50/12</f>
        <v>270.4944</v>
      </c>
      <c r="Q52" s="88">
        <f>Q50/12</f>
        <v>295.6734</v>
      </c>
      <c r="R52" s="88">
        <f>R50/12</f>
        <v>319.4136</v>
      </c>
      <c r="S52" s="88">
        <f>S50/12</f>
        <v>346.7508</v>
      </c>
      <c r="T52" s="88">
        <f>T50/12</f>
        <v>373.3686</v>
      </c>
      <c r="U52" s="88">
        <f>U50/12</f>
        <v>399.267</v>
      </c>
      <c r="V52" s="88">
        <f>V50/12</f>
        <v>427.3236</v>
      </c>
      <c r="W52" s="88">
        <f>W50/12</f>
        <v>458.2578</v>
      </c>
      <c r="X52" s="88">
        <f>X50/12</f>
        <v>487.7532</v>
      </c>
    </row>
    <row r="53" ht="19.85" customHeight="1">
      <c r="A53" s="22"/>
      <c r="B53" s="123"/>
      <c r="C53" s="113"/>
      <c r="D53" s="113"/>
      <c r="E53" s="127"/>
      <c r="F53" s="89"/>
      <c r="G53" s="90"/>
      <c r="H53" s="90"/>
      <c r="I53" s="90"/>
      <c r="J53" s="90"/>
      <c r="K53" s="90"/>
      <c r="L53" s="90"/>
      <c r="M53" s="90"/>
      <c r="N53" s="90"/>
      <c r="O53" s="90"/>
      <c r="P53" s="90"/>
      <c r="Q53" s="90"/>
      <c r="R53" s="90"/>
      <c r="S53" s="90"/>
      <c r="T53" s="90"/>
      <c r="U53" s="90"/>
      <c r="V53" s="90"/>
      <c r="W53" s="90"/>
      <c r="X53" s="91"/>
    </row>
    <row r="54" ht="19.85" customHeight="1">
      <c r="A54" s="22"/>
      <c r="B54" s="123"/>
      <c r="C54" t="s" s="128">
        <v>49</v>
      </c>
      <c r="D54" s="126"/>
      <c r="E54" s="100">
        <f>INT(SUM(E50,E49)/$E$7)</f>
        <v>5</v>
      </c>
      <c r="F54" s="100">
        <f>INT(SUM($E$50:F50,$E$49:F49)/$E$7)-INT(SUM(,$E$50:E50,$E$49:E49)/$E$7)</f>
        <v>6</v>
      </c>
      <c r="G54" s="129">
        <f>INT(SUM($E$50:G50,$E$49:G49)/$E$7)-INT(SUM(,$E$50:F50,$E$49:F49)/$E$7)</f>
        <v>5</v>
      </c>
      <c r="H54" s="106">
        <f>INT(SUM($E$50:H50,$E$49:H49)/$E$7)-INT(SUM(,$E$50:G50,$E$49:G49)/$E$7)</f>
        <v>7</v>
      </c>
      <c r="I54" s="106">
        <f>INT(SUM($E$50:I50,$E$49:I49)/$E$7)-INT(SUM(,$E$50:H50,$E$49:H49)/$E$7)</f>
        <v>6</v>
      </c>
      <c r="J54" s="106">
        <f>INT(SUM($E$50:J50,$E$49:J49)/$E$7)-INT(SUM(,$E$50:I50,$E$49:I49)/$E$7)</f>
        <v>8</v>
      </c>
      <c r="K54" s="106">
        <f>INT(SUM($E$50:K50,$E$49:K49)/$E$7)-INT(SUM(,$E$50:J50,$E$49:J49)/$E$7)</f>
        <v>7</v>
      </c>
      <c r="L54" s="106">
        <f>INT(SUM($E$50:L50,$E$49:L49)/$E$7)-INT(SUM(,$E$50:K50,$E$49:K49)/$E$7)</f>
        <v>7</v>
      </c>
      <c r="M54" s="106">
        <f>INT(SUM($E$50:M50,$E$49:M49)/$E$7)-INT(SUM(,$E$50:L50,$E$49:L49)/$E$7)</f>
        <v>8</v>
      </c>
      <c r="N54" s="106">
        <f>INT(SUM($E$50:N50,$E$49:N49)/$E$7)-INT(SUM(,$E$50:M50,$E$49:M49)/$E$7)</f>
        <v>8</v>
      </c>
      <c r="O54" s="106">
        <f>INT(SUM($E$50:O50,$E$49:O49)/$E$7)-INT(SUM(,$E$50:N50,$E$49:N49)/$E$7)</f>
        <v>8</v>
      </c>
      <c r="P54" s="106">
        <f>INT(SUM($E$50:P50,$E$49:P49)/$E$7)-INT(SUM(,$E$50:O50,$E$49:O49)/$E$7)</f>
        <v>9</v>
      </c>
      <c r="Q54" s="106">
        <f>INT(SUM($E$50:Q50,$E$49:Q49)/$E$7)-INT(SUM(,$E$50:P50,$E$49:P49)/$E$7)</f>
        <v>8</v>
      </c>
      <c r="R54" s="106">
        <f>INT(SUM($E$50:R50,$E$49:R49)/$E$7)-INT(SUM(,$E$50:Q50,$E$49:Q49)/$E$7)</f>
        <v>10</v>
      </c>
      <c r="S54" s="106">
        <f>INT(SUM($E$50:S50,$E$49:S49)/$E$7)-INT(SUM(,$E$50:R50,$E$49:R49)/$E$7)</f>
        <v>9</v>
      </c>
      <c r="T54" s="106">
        <f>INT(SUM($E$50:T50,$E$49:T49)/$E$7)-INT(SUM(,$E$50:S50,$E$49:S49)/$E$7)</f>
        <v>9</v>
      </c>
      <c r="U54" s="106">
        <f>INT(SUM($E$50:U50,$E$49:U49)/$E$7)-INT(SUM(,$E$50:T50,$E$49:T49)/$E$7)</f>
        <v>10</v>
      </c>
      <c r="V54" s="106">
        <f>INT(SUM($E$50:V50,$E$49:V49)/$E$7)-INT(SUM(,$E$50:U50,$E$49:U49)/$E$7)</f>
        <v>11</v>
      </c>
      <c r="W54" s="106">
        <f>INT(SUM($E$50:W50,$E$49:W49)/$E$7)-INT(SUM(,$E$50:V50,$E$49:V49)/$E$7)</f>
        <v>10</v>
      </c>
      <c r="X54" s="106">
        <f>INT(SUM($E$50:X50,$E$49:X49)/$E$7)-INT(SUM(,$E$50:W50,$E$49:W49)/$E$7)</f>
        <v>11</v>
      </c>
    </row>
    <row r="55" ht="19.85" customHeight="1">
      <c r="A55" s="22"/>
      <c r="B55" s="123"/>
      <c r="C55" s="113"/>
      <c r="D55" s="113"/>
      <c r="E55" s="130"/>
      <c r="F55" s="90"/>
      <c r="G55" s="94"/>
      <c r="H55" s="94"/>
      <c r="I55" s="94"/>
      <c r="J55" s="94"/>
      <c r="K55" s="94"/>
      <c r="L55" s="94"/>
      <c r="M55" s="94"/>
      <c r="N55" s="94"/>
      <c r="O55" s="94"/>
      <c r="P55" s="94"/>
      <c r="Q55" s="94"/>
      <c r="R55" s="94"/>
      <c r="S55" s="94"/>
      <c r="T55" s="94"/>
      <c r="U55" s="94"/>
      <c r="V55" s="94"/>
      <c r="W55" s="94"/>
      <c r="X55" s="95"/>
    </row>
    <row r="56" ht="19.85" customHeight="1">
      <c r="A56" s="22"/>
      <c r="B56" s="123"/>
      <c r="C56" t="s" s="128">
        <v>50</v>
      </c>
      <c r="D56" s="131"/>
      <c r="E56" s="106">
        <f>E44*(1-$E$9)</f>
        <v>20152.356</v>
      </c>
      <c r="F56" s="106">
        <f>F44*(1-$E$9)</f>
        <v>24950.536</v>
      </c>
      <c r="G56" s="106">
        <f>G44*(1-$E$9)</f>
        <v>30708.352</v>
      </c>
      <c r="H56" s="106">
        <f>H44*(1-$E$9)</f>
        <v>35506.532</v>
      </c>
      <c r="I56" s="106">
        <f>I44*(1-$E$9)</f>
        <v>42223.984</v>
      </c>
      <c r="J56" s="106">
        <f>J44*(1-$E$9)</f>
        <v>47981.8</v>
      </c>
      <c r="K56" s="106">
        <f>K44*(1-$E$9)</f>
        <v>55658.888</v>
      </c>
      <c r="L56" s="106">
        <f>L44*(1-$E$9)</f>
        <v>62376.34</v>
      </c>
      <c r="M56" s="106">
        <f>M44*(1-$E$9)</f>
        <v>69093.792</v>
      </c>
      <c r="N56" s="106">
        <f>N44*(1-$E$9)</f>
        <v>76770.88</v>
      </c>
      <c r="O56" s="106">
        <f>O44*(1-$E$9)</f>
        <v>84447.967999999993</v>
      </c>
      <c r="P56" s="106">
        <f>P44*(1-$E$9)</f>
        <v>92125.056</v>
      </c>
      <c r="Q56" s="106">
        <f>Q44*(1-$E$9)</f>
        <v>100761.78</v>
      </c>
      <c r="R56" s="106">
        <f>R44*(1-$E$9)</f>
        <v>108438.868</v>
      </c>
      <c r="S56" s="106">
        <f>S44*(1-$E$9)</f>
        <v>118035.228</v>
      </c>
      <c r="T56" s="106">
        <f>T44*(1-$E$9)</f>
        <v>126671.952</v>
      </c>
      <c r="U56" s="106">
        <f>U44*(1-$E$9)</f>
        <v>135308.676</v>
      </c>
      <c r="V56" s="106">
        <f>V44*(1-$E$9)</f>
        <v>144905.036</v>
      </c>
      <c r="W56" s="106">
        <f>W44*(1-$E$9)</f>
        <v>155461.032</v>
      </c>
      <c r="X56" s="106">
        <f>X44*(1-$E$9)</f>
        <v>165057.392</v>
      </c>
    </row>
    <row r="57" ht="19.85" customHeight="1">
      <c r="A57" s="22"/>
      <c r="B57" s="123"/>
      <c r="C57" s="113"/>
      <c r="D57" s="113"/>
      <c r="E57" s="132"/>
      <c r="F57" s="94"/>
      <c r="G57" s="94"/>
      <c r="H57" s="94"/>
      <c r="I57" s="94"/>
      <c r="J57" s="94"/>
      <c r="K57" s="94"/>
      <c r="L57" s="94"/>
      <c r="M57" s="94"/>
      <c r="N57" s="94"/>
      <c r="O57" s="94"/>
      <c r="P57" s="94"/>
      <c r="Q57" s="94"/>
      <c r="R57" s="94"/>
      <c r="S57" s="94"/>
      <c r="T57" s="94"/>
      <c r="U57" s="94"/>
      <c r="V57" s="94"/>
      <c r="W57" s="94"/>
      <c r="X57" s="95"/>
    </row>
    <row r="58" ht="26.7" customHeight="1">
      <c r="A58" s="22"/>
      <c r="B58" s="123"/>
      <c r="C58" t="s" s="128">
        <v>51</v>
      </c>
      <c r="D58" s="131"/>
      <c r="E58" s="107">
        <f>E56*(1-36.2%)</f>
        <v>12857.203128</v>
      </c>
      <c r="F58" s="107">
        <f>F56*(1-36.2%)</f>
        <v>15918.441968</v>
      </c>
      <c r="G58" s="107">
        <f>G56*(1-36.2%)</f>
        <v>19591.928576</v>
      </c>
      <c r="H58" s="107">
        <f>H56*(1-36.2%)</f>
        <v>22653.167416</v>
      </c>
      <c r="I58" s="107">
        <f>I56*(1-36.2%)</f>
        <v>26938.901792</v>
      </c>
      <c r="J58" s="107">
        <f>J56*(1-36.2%)</f>
        <v>30612.3884</v>
      </c>
      <c r="K58" s="107">
        <f>K56*(1-36.2%)</f>
        <v>35510.370544</v>
      </c>
      <c r="L58" s="107">
        <f>L56*(1-36.2%)</f>
        <v>39796.10492</v>
      </c>
      <c r="M58" s="107">
        <f>M56*(1-36.2%)</f>
        <v>44081.839296</v>
      </c>
      <c r="N58" s="107">
        <f>N56*(1-36.2%)</f>
        <v>48979.82144</v>
      </c>
      <c r="O58" s="107">
        <f>O56*(1-36.2%)</f>
        <v>53877.803584</v>
      </c>
      <c r="P58" s="107">
        <f>P56*(1-36.2%)</f>
        <v>58775.785728</v>
      </c>
      <c r="Q58" s="107">
        <f>Q56*(1-36.2%)</f>
        <v>64286.01564</v>
      </c>
      <c r="R58" s="107">
        <f>R56*(1-36.2%)</f>
        <v>69183.997784000007</v>
      </c>
      <c r="S58" s="107">
        <f>S56*(1-36.2%)</f>
        <v>75306.475464</v>
      </c>
      <c r="T58" s="107">
        <f>T56*(1-36.2%)</f>
        <v>80816.705376</v>
      </c>
      <c r="U58" s="107">
        <f>U56*(1-36.2%)</f>
        <v>86326.935287999993</v>
      </c>
      <c r="V58" s="107">
        <f>V56*(1-36.2%)</f>
        <v>92449.412968</v>
      </c>
      <c r="W58" s="107">
        <f>W56*(1-36.2%)</f>
        <v>99184.138416</v>
      </c>
      <c r="X58" s="107">
        <f>X56*(1-36.2%)</f>
        <v>105306.616096</v>
      </c>
    </row>
    <row r="59" ht="19.85" customHeight="1">
      <c r="A59" t="s" s="78">
        <v>22</v>
      </c>
      <c r="B59" s="22"/>
      <c r="C59" s="22"/>
      <c r="D59" s="22"/>
      <c r="E59" s="108"/>
      <c r="F59" s="108"/>
      <c r="G59" s="108"/>
      <c r="H59" s="109"/>
      <c r="I59" s="110"/>
      <c r="J59" s="110"/>
      <c r="K59" s="110"/>
      <c r="L59" s="110"/>
      <c r="M59" s="110"/>
      <c r="N59" s="110"/>
      <c r="O59" s="110"/>
      <c r="P59" s="110"/>
      <c r="Q59" s="110"/>
      <c r="R59" s="110"/>
      <c r="S59" s="110"/>
      <c r="T59" s="110"/>
      <c r="U59" s="110"/>
      <c r="V59" s="110"/>
      <c r="W59" s="110"/>
      <c r="X59" s="111"/>
    </row>
    <row r="60" ht="19.35" customHeight="1">
      <c r="A60" s="133"/>
      <c r="B60" s="134"/>
      <c r="C60" s="85"/>
      <c r="D60" s="55"/>
      <c r="E60" t="s" s="86">
        <v>24</v>
      </c>
      <c r="F60" t="s" s="86">
        <v>25</v>
      </c>
      <c r="G60" t="s" s="86">
        <v>26</v>
      </c>
      <c r="H60" t="s" s="86">
        <v>27</v>
      </c>
      <c r="I60" t="s" s="86">
        <v>28</v>
      </c>
      <c r="J60" t="s" s="86">
        <v>29</v>
      </c>
      <c r="K60" t="s" s="86">
        <v>30</v>
      </c>
      <c r="L60" t="s" s="86">
        <v>31</v>
      </c>
      <c r="M60" t="s" s="86">
        <v>32</v>
      </c>
      <c r="N60" t="s" s="86">
        <v>33</v>
      </c>
      <c r="O60" t="s" s="86">
        <v>34</v>
      </c>
      <c r="P60" t="s" s="86">
        <v>35</v>
      </c>
      <c r="Q60" t="s" s="86">
        <v>36</v>
      </c>
      <c r="R60" t="s" s="86">
        <v>37</v>
      </c>
      <c r="S60" t="s" s="86">
        <v>38</v>
      </c>
      <c r="T60" t="s" s="86">
        <v>39</v>
      </c>
      <c r="U60" t="s" s="86">
        <v>40</v>
      </c>
      <c r="V60" t="s" s="86">
        <v>41</v>
      </c>
      <c r="W60" t="s" s="86">
        <v>42</v>
      </c>
      <c r="X60" t="s" s="86">
        <v>43</v>
      </c>
    </row>
    <row r="61" ht="22" customHeight="1">
      <c r="A61" t="s" s="135">
        <v>53</v>
      </c>
      <c r="B61" s="23"/>
      <c r="C61" t="s" s="87">
        <v>54</v>
      </c>
      <c r="D61" s="65"/>
      <c r="E61" s="100">
        <f>$E$7*$E$19*$E$21*($E$24/12)*(1-47.2%)</f>
        <v>543.8664</v>
      </c>
      <c r="F61" s="100">
        <f>$E$7*$E$19*$E$21*(1-47.2%)</f>
        <v>725.1552</v>
      </c>
      <c r="G61" s="100">
        <f>F61</f>
        <v>725.1552</v>
      </c>
      <c r="H61" s="100">
        <f>G61</f>
        <v>725.1552</v>
      </c>
      <c r="I61" s="100">
        <f>H61</f>
        <v>725.1552</v>
      </c>
      <c r="J61" s="100">
        <f>I61</f>
        <v>725.1552</v>
      </c>
      <c r="K61" s="100">
        <f>J61</f>
        <v>725.1552</v>
      </c>
      <c r="L61" s="100">
        <f>K61</f>
        <v>725.1552</v>
      </c>
      <c r="M61" s="100">
        <f>L61</f>
        <v>725.1552</v>
      </c>
      <c r="N61" s="100">
        <f>M61</f>
        <v>725.1552</v>
      </c>
      <c r="O61" s="100">
        <f>N61</f>
        <v>725.1552</v>
      </c>
      <c r="P61" s="100">
        <f>O61</f>
        <v>725.1552</v>
      </c>
      <c r="Q61" s="100">
        <f>P61</f>
        <v>725.1552</v>
      </c>
      <c r="R61" s="100">
        <f>Q61</f>
        <v>725.1552</v>
      </c>
      <c r="S61" s="100">
        <f>R61</f>
        <v>725.1552</v>
      </c>
      <c r="T61" s="100">
        <f>S61</f>
        <v>725.1552</v>
      </c>
      <c r="U61" s="100">
        <f>T61</f>
        <v>725.1552</v>
      </c>
      <c r="V61" s="100">
        <f>U61</f>
        <v>725.1552</v>
      </c>
      <c r="W61" s="100">
        <f>V61</f>
        <v>725.1552</v>
      </c>
      <c r="X61" s="100">
        <f>W61</f>
        <v>725.1552</v>
      </c>
    </row>
    <row r="62" ht="19.75" customHeight="1">
      <c r="A62" s="80"/>
      <c r="B62" s="81"/>
      <c r="C62" s="27"/>
      <c r="D62" s="104"/>
      <c r="E62" s="136"/>
      <c r="F62" s="136"/>
      <c r="G62" s="136"/>
      <c r="H62" s="136"/>
      <c r="I62" s="136"/>
      <c r="J62" s="136"/>
      <c r="K62" s="136"/>
      <c r="L62" s="136"/>
      <c r="M62" s="136"/>
      <c r="N62" s="136"/>
      <c r="O62" s="136"/>
      <c r="P62" s="136"/>
      <c r="Q62" s="136"/>
      <c r="R62" s="136"/>
      <c r="S62" s="136"/>
      <c r="T62" s="136"/>
      <c r="U62" s="136"/>
      <c r="V62" s="136"/>
      <c r="W62" s="136"/>
      <c r="X62" s="137"/>
    </row>
    <row r="63" ht="20.1" customHeight="1">
      <c r="A63" s="121"/>
      <c r="B63" s="122"/>
      <c r="C63" t="s" s="87">
        <v>55</v>
      </c>
      <c r="D63" s="65"/>
      <c r="E63" s="100">
        <f>E61/12</f>
        <v>45.3222</v>
      </c>
      <c r="F63" s="100">
        <f>F61/12</f>
        <v>60.4296</v>
      </c>
      <c r="G63" s="100">
        <f>G61/12</f>
        <v>60.4296</v>
      </c>
      <c r="H63" s="100">
        <f>H61/12</f>
        <v>60.4296</v>
      </c>
      <c r="I63" s="100">
        <f>I61/12</f>
        <v>60.4296</v>
      </c>
      <c r="J63" s="100">
        <f>J61/12</f>
        <v>60.4296</v>
      </c>
      <c r="K63" s="100">
        <f>K61/12</f>
        <v>60.4296</v>
      </c>
      <c r="L63" s="100">
        <f>L61/12</f>
        <v>60.4296</v>
      </c>
      <c r="M63" s="100">
        <f>M61/12</f>
        <v>60.4296</v>
      </c>
      <c r="N63" s="100">
        <f>N61/12</f>
        <v>60.4296</v>
      </c>
      <c r="O63" s="100">
        <f>O61/12</f>
        <v>60.4296</v>
      </c>
      <c r="P63" s="100">
        <f>P61/12</f>
        <v>60.4296</v>
      </c>
      <c r="Q63" s="100">
        <f>Q61/12</f>
        <v>60.4296</v>
      </c>
      <c r="R63" s="100">
        <f>R61/12</f>
        <v>60.4296</v>
      </c>
      <c r="S63" s="100">
        <f>S61/12</f>
        <v>60.4296</v>
      </c>
      <c r="T63" s="100">
        <f>T61/12</f>
        <v>60.4296</v>
      </c>
      <c r="U63" s="100">
        <f>U61/12</f>
        <v>60.4296</v>
      </c>
      <c r="V63" s="100">
        <f>V61/12</f>
        <v>60.4296</v>
      </c>
      <c r="W63" s="100">
        <f>W61/12</f>
        <v>60.4296</v>
      </c>
      <c r="X63" s="100">
        <f>X61/12</f>
        <v>60.4296</v>
      </c>
    </row>
    <row r="64" ht="21.45" customHeight="1">
      <c r="A64" s="23"/>
      <c r="B64" s="27"/>
      <c r="C64" s="85"/>
      <c r="D64" s="104"/>
      <c r="E64" s="67"/>
      <c r="F64" s="67"/>
      <c r="G64" s="67"/>
      <c r="H64" s="67"/>
      <c r="I64" s="67"/>
      <c r="J64" s="67"/>
      <c r="K64" s="67"/>
      <c r="L64" s="67"/>
      <c r="M64" s="67"/>
      <c r="N64" s="67"/>
      <c r="O64" s="67"/>
      <c r="P64" s="67"/>
      <c r="Q64" s="67"/>
      <c r="R64" s="67"/>
      <c r="S64" s="67"/>
      <c r="T64" s="67"/>
      <c r="U64" s="67"/>
      <c r="V64" s="67"/>
      <c r="W64" s="67"/>
      <c r="X64" s="138"/>
    </row>
    <row r="65" ht="21.7" customHeight="1">
      <c r="A65" s="139"/>
      <c r="B65" s="140"/>
      <c r="C65" t="s" s="87">
        <v>56</v>
      </c>
      <c r="D65" s="65"/>
      <c r="E65" s="100">
        <f>$E$61-$E$5</f>
        <v>-18683.7336</v>
      </c>
      <c r="F65" s="100">
        <f>SUM($E$61:F61)-$E$5</f>
        <v>-17958.5784</v>
      </c>
      <c r="G65" s="100">
        <f>SUM($E$61:G61)-$E$5</f>
        <v>-17233.4232</v>
      </c>
      <c r="H65" s="100">
        <f>SUM($E$61:H61)-$E$5</f>
        <v>-16508.268</v>
      </c>
      <c r="I65" s="100">
        <f>SUM($E$61:I61)-$E$5</f>
        <v>-15783.1128</v>
      </c>
      <c r="J65" s="100">
        <f>SUM($E$61:J61)-$E$5</f>
        <v>-15057.9576</v>
      </c>
      <c r="K65" s="100">
        <f>SUM($E$61:K61)-$E$5</f>
        <v>-14332.8024</v>
      </c>
      <c r="L65" s="100">
        <f>SUM($E$61:L61)-$E$5</f>
        <v>-13607.6472</v>
      </c>
      <c r="M65" s="100">
        <f>SUM($E$61:M61)-$E$5</f>
        <v>-12882.492</v>
      </c>
      <c r="N65" s="100">
        <f>SUM($E$61:N61)-$E$5</f>
        <v>-12157.3368</v>
      </c>
      <c r="O65" s="100">
        <f>SUM($E$61:O61)-$E$5</f>
        <v>-11432.1816</v>
      </c>
      <c r="P65" s="100">
        <f>SUM($E$61:P61)-$E$5</f>
        <v>-10707.0264</v>
      </c>
      <c r="Q65" s="100">
        <f>SUM($E$61:Q61)-$E$5</f>
        <v>-9981.8712</v>
      </c>
      <c r="R65" s="100">
        <f>SUM($E$61:R61)-$E$5</f>
        <v>-9256.716</v>
      </c>
      <c r="S65" s="100">
        <f>SUM($E$61:S61)-$E$5</f>
        <v>-8531.560799999999</v>
      </c>
      <c r="T65" s="100">
        <f>SUM($E$61:T61)-$E$5</f>
        <v>-7806.4056</v>
      </c>
      <c r="U65" s="100">
        <f>SUM($E$61:U61)-$E$5</f>
        <v>-7081.2504</v>
      </c>
      <c r="V65" s="100">
        <f>SUM($E$61:V61)-$E$5</f>
        <v>-6356.0952</v>
      </c>
      <c r="W65" s="141">
        <f>SUM($E$61:W61)-$E$5</f>
        <v>-5630.94</v>
      </c>
      <c r="X65" s="106">
        <f>SUM($E$61:X61)-$E$5</f>
        <v>-4905.7848</v>
      </c>
    </row>
    <row r="66" ht="19.85" customHeight="1">
      <c r="A66" s="142"/>
      <c r="B66" s="143"/>
      <c r="C66" s="144"/>
      <c r="D66" s="82"/>
      <c r="E66" s="89"/>
      <c r="F66" s="89"/>
      <c r="G66" s="89"/>
      <c r="H66" s="89"/>
      <c r="I66" s="89"/>
      <c r="J66" s="89"/>
      <c r="K66" s="89"/>
      <c r="L66" s="89"/>
      <c r="M66" s="89"/>
      <c r="N66" s="89"/>
      <c r="O66" s="89"/>
      <c r="P66" s="89"/>
      <c r="Q66" s="89"/>
      <c r="R66" s="89"/>
      <c r="S66" s="89"/>
      <c r="T66" s="89"/>
      <c r="U66" s="89"/>
      <c r="V66" s="89"/>
      <c r="W66" s="89"/>
      <c r="X66" s="111"/>
    </row>
  </sheetData>
  <mergeCells count="43">
    <mergeCell ref="A14:C14"/>
    <mergeCell ref="A18:C18"/>
    <mergeCell ref="F18:H18"/>
    <mergeCell ref="F13:L13"/>
    <mergeCell ref="A12:C12"/>
    <mergeCell ref="A13:C13"/>
    <mergeCell ref="A15:C15"/>
    <mergeCell ref="A17:C17"/>
    <mergeCell ref="A20:C20"/>
    <mergeCell ref="F20:H20"/>
    <mergeCell ref="A16:C16"/>
    <mergeCell ref="F16:H16"/>
    <mergeCell ref="A19:C19"/>
    <mergeCell ref="F19:H19"/>
    <mergeCell ref="A59:X59"/>
    <mergeCell ref="A61:B65"/>
    <mergeCell ref="F21:J21"/>
    <mergeCell ref="A25:C25"/>
    <mergeCell ref="A26:X26"/>
    <mergeCell ref="A42:X42"/>
    <mergeCell ref="A21:C21"/>
    <mergeCell ref="A8:C8"/>
    <mergeCell ref="A9:C9"/>
    <mergeCell ref="A10:C10"/>
    <mergeCell ref="A11:C11"/>
    <mergeCell ref="A6:C6"/>
    <mergeCell ref="F6:G6"/>
    <mergeCell ref="A1:C1"/>
    <mergeCell ref="F1:G1"/>
    <mergeCell ref="A7:C7"/>
    <mergeCell ref="F7:G7"/>
    <mergeCell ref="F9:J9"/>
    <mergeCell ref="A2:C2"/>
    <mergeCell ref="F2:G2"/>
    <mergeCell ref="A3:C3"/>
    <mergeCell ref="F3:G3"/>
    <mergeCell ref="A27:B41"/>
    <mergeCell ref="A43:B58"/>
    <mergeCell ref="A5:C5"/>
    <mergeCell ref="F5:G5"/>
    <mergeCell ref="A4:C4"/>
    <mergeCell ref="F4:G4"/>
    <mergeCell ref="L1:W8"/>
  </mergeCells>
  <conditionalFormatting sqref="E28:X28 E36:X36 F38:X38 E44:X44 E61:F61 E63:F63">
    <cfRule type="cellIs" dxfId="0" priority="1" operator="notEqual" stopIfTrue="1">
      <formula>0</formula>
    </cfRule>
  </conditionalFormatting>
  <conditionalFormatting sqref="E38 E52:X52 E54:X54">
    <cfRule type="cellIs" dxfId="1" priority="1" operator="notEqual" stopIfTrue="1">
      <formula>0</formula>
    </cfRule>
    <cfRule type="cellIs" dxfId="2" priority="2" operator="lessThanOrEqual" stopIfTrue="1">
      <formula>0</formula>
    </cfRule>
  </conditionalFormatting>
  <conditionalFormatting sqref="E41:X41">
    <cfRule type="cellIs" dxfId="3" priority="1" operator="lessThan" stopIfTrue="1">
      <formula>E28</formula>
    </cfRule>
  </conditionalFormatting>
  <conditionalFormatting sqref="E58:X58">
    <cfRule type="cellIs" dxfId="4" priority="1" operator="lessThan" stopIfTrue="1">
      <formula>E44</formula>
    </cfRule>
  </conditionalFormatting>
  <conditionalFormatting sqref="E65:X65">
    <cfRule type="cellIs" dxfId="5" priority="1" operator="lessThanOrEqual" stopIfTrue="1">
      <formula>0</formula>
    </cfRule>
    <cfRule type="cellIs" dxfId="6" priority="2" operator="greaterThan" stopIfTrue="1">
      <formula>0</formula>
    </cfRule>
  </conditionalFormatting>
  <pageMargins left="0.5" right="0.5" top="0.75" bottom="0.75" header="0.277778" footer="0.277778"/>
  <pageSetup firstPageNumber="1" fitToHeight="1" fitToWidth="1" scale="72" useFirstPageNumber="0" orientation="portrait"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sheetPr>
    <pageSetUpPr fitToPage="1"/>
  </sheetPr>
  <dimension ref="A1:X34"/>
  <sheetViews>
    <sheetView workbookViewId="0" showGridLines="0" defaultGridColor="1"/>
  </sheetViews>
  <sheetFormatPr defaultColWidth="16.3333" defaultRowHeight="13.9" customHeight="1" outlineLevelRow="0" outlineLevelCol="0"/>
  <cols>
    <col min="1" max="1" width="16.3516" style="145" customWidth="1"/>
    <col min="2" max="2" width="7.35156" style="145" customWidth="1"/>
    <col min="3" max="3" width="46.1719" style="145" customWidth="1"/>
    <col min="4" max="4" width="2.17188" style="145" customWidth="1"/>
    <col min="5" max="5" width="8.46875" style="145" customWidth="1"/>
    <col min="6" max="6" width="8.17188" style="145" customWidth="1"/>
    <col min="7" max="7" width="8.67188" style="145" customWidth="1"/>
    <col min="8" max="24" width="8.5" style="145" customWidth="1"/>
    <col min="25" max="16384" width="16.3516" style="145" customWidth="1"/>
  </cols>
  <sheetData>
    <row r="1" ht="21.7" customHeight="1">
      <c r="A1" t="s" s="7">
        <v>6</v>
      </c>
      <c r="B1" s="8"/>
      <c r="C1" s="9"/>
      <c r="D1" s="10"/>
      <c r="E1" s="11">
        <f>'En direct'!E1</f>
        <v>20000</v>
      </c>
      <c r="F1" s="12"/>
      <c r="G1" s="13"/>
      <c r="H1" s="14"/>
      <c r="I1" s="14"/>
      <c r="J1" s="14"/>
      <c r="K1" s="14"/>
      <c r="L1" s="14"/>
      <c r="M1" s="14"/>
      <c r="N1" s="15"/>
      <c r="O1" t="s" s="147">
        <v>58</v>
      </c>
      <c r="P1" s="13"/>
      <c r="Q1" s="13"/>
      <c r="R1" s="13"/>
      <c r="S1" s="13"/>
      <c r="T1" s="13"/>
      <c r="U1" s="13"/>
      <c r="V1" s="13"/>
      <c r="W1" s="148"/>
      <c r="X1" s="20"/>
    </row>
    <row r="2" ht="21.7" customHeight="1">
      <c r="A2" s="21"/>
      <c r="B2" s="22"/>
      <c r="C2" s="23"/>
      <c r="D2" s="24"/>
      <c r="E2" s="25"/>
      <c r="F2" s="26"/>
      <c r="G2" s="27"/>
      <c r="H2" s="28"/>
      <c r="I2" s="28"/>
      <c r="J2" s="28"/>
      <c r="K2" s="28"/>
      <c r="L2" s="28"/>
      <c r="M2" s="28"/>
      <c r="N2" s="29"/>
      <c r="O2" s="30"/>
      <c r="P2" s="27"/>
      <c r="Q2" s="27"/>
      <c r="R2" s="27"/>
      <c r="S2" s="27"/>
      <c r="T2" s="27"/>
      <c r="U2" s="27"/>
      <c r="V2" s="27"/>
      <c r="W2" s="31"/>
      <c r="X2" s="32"/>
    </row>
    <row r="3" ht="21.7" customHeight="1">
      <c r="A3" t="s" s="21">
        <v>59</v>
      </c>
      <c r="B3" s="22"/>
      <c r="C3" s="23"/>
      <c r="D3" s="33"/>
      <c r="E3" s="34">
        <f>E13*E5</f>
        <v>19968</v>
      </c>
      <c r="F3" s="35"/>
      <c r="G3" s="27"/>
      <c r="H3" s="28"/>
      <c r="I3" s="28"/>
      <c r="J3" s="28"/>
      <c r="K3" s="28"/>
      <c r="L3" s="28"/>
      <c r="M3" s="28"/>
      <c r="N3" s="29"/>
      <c r="O3" s="30"/>
      <c r="P3" s="27"/>
      <c r="Q3" s="27"/>
      <c r="R3" s="27"/>
      <c r="S3" s="27"/>
      <c r="T3" s="27"/>
      <c r="U3" s="27"/>
      <c r="V3" s="27"/>
      <c r="W3" s="31"/>
      <c r="X3" s="32"/>
    </row>
    <row r="4" ht="21.7" customHeight="1">
      <c r="A4" s="36"/>
      <c r="B4" s="22"/>
      <c r="C4" s="23"/>
      <c r="D4" s="37"/>
      <c r="E4" s="40"/>
      <c r="F4" s="39"/>
      <c r="G4" s="27"/>
      <c r="H4" s="28"/>
      <c r="I4" s="28"/>
      <c r="J4" s="28"/>
      <c r="K4" s="28"/>
      <c r="L4" s="28"/>
      <c r="M4" s="28"/>
      <c r="N4" s="29"/>
      <c r="O4" s="30"/>
      <c r="P4" s="27"/>
      <c r="Q4" s="27"/>
      <c r="R4" s="27"/>
      <c r="S4" s="27"/>
      <c r="T4" s="27"/>
      <c r="U4" s="27"/>
      <c r="V4" s="27"/>
      <c r="W4" s="31"/>
      <c r="X4" s="32"/>
    </row>
    <row r="5" ht="21.7" customHeight="1">
      <c r="A5" t="s" s="21">
        <v>10</v>
      </c>
      <c r="B5" s="22"/>
      <c r="C5" s="23"/>
      <c r="D5" s="41"/>
      <c r="E5" s="11">
        <v>208</v>
      </c>
      <c r="F5" s="42"/>
      <c r="G5" s="27"/>
      <c r="H5" s="28"/>
      <c r="I5" s="28"/>
      <c r="J5" s="28"/>
      <c r="K5" s="28"/>
      <c r="L5" s="28"/>
      <c r="M5" s="28"/>
      <c r="N5" s="29"/>
      <c r="O5" s="30"/>
      <c r="P5" s="27"/>
      <c r="Q5" s="27"/>
      <c r="R5" s="27"/>
      <c r="S5" s="27"/>
      <c r="T5" s="27"/>
      <c r="U5" s="27"/>
      <c r="V5" s="27"/>
      <c r="W5" s="31"/>
      <c r="X5" s="32"/>
    </row>
    <row r="6" ht="20.85" customHeight="1">
      <c r="A6" s="43"/>
      <c r="B6" s="22"/>
      <c r="C6" s="23"/>
      <c r="D6" s="27"/>
      <c r="E6" s="44"/>
      <c r="F6" s="27"/>
      <c r="G6" s="27"/>
      <c r="H6" s="27"/>
      <c r="I6" s="27"/>
      <c r="J6" s="27"/>
      <c r="K6" s="27"/>
      <c r="L6" s="27"/>
      <c r="M6" s="27"/>
      <c r="N6" s="31"/>
      <c r="O6" s="45"/>
      <c r="P6" s="46"/>
      <c r="Q6" s="46"/>
      <c r="R6" s="46"/>
      <c r="S6" s="46"/>
      <c r="T6" s="46"/>
      <c r="U6" s="46"/>
      <c r="V6" s="46"/>
      <c r="W6" s="47"/>
      <c r="X6" s="48"/>
    </row>
    <row r="7" ht="31.15" customHeight="1">
      <c r="A7" t="s" s="49">
        <v>11</v>
      </c>
      <c r="B7" s="22"/>
      <c r="C7" s="23"/>
      <c r="D7" s="50"/>
      <c r="E7" s="51">
        <v>0.0832</v>
      </c>
      <c r="F7" t="s" s="52">
        <v>12</v>
      </c>
      <c r="G7" s="27"/>
      <c r="H7" s="27"/>
      <c r="I7" s="27"/>
      <c r="J7" s="27"/>
      <c r="K7" s="53"/>
      <c r="L7" s="53"/>
      <c r="M7" s="53"/>
      <c r="N7" s="53"/>
      <c r="O7" s="54"/>
      <c r="P7" s="54"/>
      <c r="Q7" s="54"/>
      <c r="R7" s="54"/>
      <c r="S7" s="54"/>
      <c r="T7" s="54"/>
      <c r="U7" s="54"/>
      <c r="V7" s="54"/>
      <c r="W7" s="54"/>
      <c r="X7" s="55"/>
    </row>
    <row r="8" ht="20.85" customHeight="1">
      <c r="A8" s="43"/>
      <c r="B8" s="22"/>
      <c r="C8" s="23"/>
      <c r="D8" s="27"/>
      <c r="E8" s="44"/>
      <c r="F8" s="27"/>
      <c r="G8" s="27"/>
      <c r="H8" s="27"/>
      <c r="I8" s="27"/>
      <c r="J8" s="27"/>
      <c r="K8" s="27"/>
      <c r="L8" s="27"/>
      <c r="M8" s="27"/>
      <c r="N8" s="27"/>
      <c r="O8" s="27"/>
      <c r="P8" s="27"/>
      <c r="Q8" s="27"/>
      <c r="R8" s="27"/>
      <c r="S8" s="27"/>
      <c r="T8" s="27"/>
      <c r="U8" s="27"/>
      <c r="V8" s="27"/>
      <c r="W8" s="27"/>
      <c r="X8" s="57"/>
    </row>
    <row r="9" ht="20.85" customHeight="1">
      <c r="A9" t="s" s="49">
        <v>60</v>
      </c>
      <c r="B9" s="22"/>
      <c r="C9" s="23"/>
      <c r="D9" s="75"/>
      <c r="E9" s="51"/>
      <c r="F9" s="76"/>
      <c r="G9" s="27"/>
      <c r="H9" s="27"/>
      <c r="I9" s="27"/>
      <c r="J9" s="27"/>
      <c r="K9" s="27"/>
      <c r="L9" s="27"/>
      <c r="M9" s="27"/>
      <c r="N9" s="27"/>
      <c r="O9" s="27"/>
      <c r="P9" s="27"/>
      <c r="Q9" s="27"/>
      <c r="R9" s="27"/>
      <c r="S9" s="27"/>
      <c r="T9" s="27"/>
      <c r="U9" s="27"/>
      <c r="V9" s="27"/>
      <c r="W9" s="27"/>
      <c r="X9" s="57"/>
    </row>
    <row r="10" ht="20.85" customHeight="1">
      <c r="A10" s="43"/>
      <c r="B10" s="22"/>
      <c r="C10" s="23"/>
      <c r="D10" s="27"/>
      <c r="E10" s="56"/>
      <c r="F10" s="27"/>
      <c r="G10" s="27"/>
      <c r="H10" s="27"/>
      <c r="I10" s="27"/>
      <c r="J10" s="27"/>
      <c r="K10" s="27"/>
      <c r="L10" s="27"/>
      <c r="M10" s="27"/>
      <c r="N10" s="27"/>
      <c r="O10" s="27"/>
      <c r="P10" s="27"/>
      <c r="Q10" s="27"/>
      <c r="R10" s="27"/>
      <c r="S10" s="27"/>
      <c r="T10" s="27"/>
      <c r="U10" s="27"/>
      <c r="V10" s="27"/>
      <c r="W10" s="27"/>
      <c r="X10" s="57"/>
    </row>
    <row r="11" ht="20.85" customHeight="1">
      <c r="A11" t="s" s="49">
        <v>13</v>
      </c>
      <c r="B11" s="22"/>
      <c r="C11" s="23"/>
      <c r="D11" s="57"/>
      <c r="E11" s="34">
        <f>E5*(1-E7)</f>
        <v>190.6944</v>
      </c>
      <c r="F11" s="23"/>
      <c r="G11" s="27"/>
      <c r="H11" s="27"/>
      <c r="I11" s="27"/>
      <c r="J11" s="27"/>
      <c r="K11" s="27"/>
      <c r="L11" s="27"/>
      <c r="M11" s="27"/>
      <c r="N11" s="27"/>
      <c r="O11" s="27"/>
      <c r="P11" s="27"/>
      <c r="Q11" s="27"/>
      <c r="R11" s="27"/>
      <c r="S11" s="27"/>
      <c r="T11" s="27"/>
      <c r="U11" s="27"/>
      <c r="V11" s="27"/>
      <c r="W11" s="27"/>
      <c r="X11" s="57"/>
    </row>
    <row r="12" ht="20.85" customHeight="1">
      <c r="A12" s="43"/>
      <c r="B12" s="22"/>
      <c r="C12" s="23"/>
      <c r="D12" s="27"/>
      <c r="E12" s="89"/>
      <c r="F12" s="27"/>
      <c r="G12" s="27"/>
      <c r="H12" s="27"/>
      <c r="I12" s="27"/>
      <c r="J12" s="27"/>
      <c r="K12" s="27"/>
      <c r="L12" s="27"/>
      <c r="M12" s="27"/>
      <c r="N12" s="27"/>
      <c r="O12" s="27"/>
      <c r="P12" s="27"/>
      <c r="Q12" s="27"/>
      <c r="R12" s="27"/>
      <c r="S12" s="27"/>
      <c r="T12" s="27"/>
      <c r="U12" s="27"/>
      <c r="V12" s="27"/>
      <c r="W12" s="27"/>
      <c r="X12" s="57"/>
    </row>
    <row r="13" ht="20.1" customHeight="1">
      <c r="A13" t="s" s="49">
        <v>61</v>
      </c>
      <c r="B13" s="22"/>
      <c r="C13" s="23"/>
      <c r="D13" s="57"/>
      <c r="E13" s="63">
        <f>INT(E1/E5)</f>
        <v>96</v>
      </c>
      <c r="F13" s="23"/>
      <c r="G13" s="27"/>
      <c r="H13" s="27"/>
      <c r="I13" s="27"/>
      <c r="J13" s="27"/>
      <c r="K13" s="27"/>
      <c r="L13" s="27"/>
      <c r="M13" s="27"/>
      <c r="N13" s="27"/>
      <c r="O13" s="27"/>
      <c r="P13" s="27"/>
      <c r="Q13" s="27"/>
      <c r="R13" s="27"/>
      <c r="S13" s="27"/>
      <c r="T13" s="27"/>
      <c r="U13" s="27"/>
      <c r="V13" s="27"/>
      <c r="W13" s="27"/>
      <c r="X13" s="57"/>
    </row>
    <row r="14" ht="20.1" customHeight="1">
      <c r="A14" s="36"/>
      <c r="B14" s="22"/>
      <c r="C14" s="23"/>
      <c r="D14" s="37"/>
      <c r="E14" s="69"/>
      <c r="F14" s="62"/>
      <c r="G14" s="22"/>
      <c r="H14" s="23"/>
      <c r="I14" s="61"/>
      <c r="J14" s="61"/>
      <c r="K14" s="61"/>
      <c r="L14" s="61"/>
      <c r="M14" s="61"/>
      <c r="N14" s="61"/>
      <c r="O14" s="61"/>
      <c r="P14" s="61"/>
      <c r="Q14" s="61"/>
      <c r="R14" s="61"/>
      <c r="S14" s="61"/>
      <c r="T14" s="61"/>
      <c r="U14" s="61"/>
      <c r="V14" s="61"/>
      <c r="W14" s="61"/>
      <c r="X14" s="62"/>
    </row>
    <row r="15" ht="21.7" customHeight="1">
      <c r="A15" t="s" s="70">
        <v>62</v>
      </c>
      <c r="B15" s="27"/>
      <c r="C15" s="27"/>
      <c r="D15" s="41"/>
      <c r="E15" s="51">
        <v>0.04</v>
      </c>
      <c r="F15" s="71"/>
      <c r="G15" s="23"/>
      <c r="H15" s="27"/>
      <c r="I15" s="27"/>
      <c r="J15" s="27"/>
      <c r="K15" s="53"/>
      <c r="L15" s="53"/>
      <c r="M15" s="53"/>
      <c r="N15" s="53"/>
      <c r="O15" s="53"/>
      <c r="P15" s="53"/>
      <c r="Q15" s="53"/>
      <c r="R15" s="53"/>
      <c r="S15" s="53"/>
      <c r="T15" s="53"/>
      <c r="U15" s="53"/>
      <c r="V15" s="53"/>
      <c r="W15" s="53"/>
      <c r="X15" s="55"/>
    </row>
    <row r="16" ht="20.85" customHeight="1">
      <c r="A16" s="78"/>
      <c r="B16" s="22"/>
      <c r="C16" s="22"/>
      <c r="D16" s="22"/>
      <c r="E16" s="149"/>
      <c r="F16" s="150"/>
      <c r="G16" s="150"/>
      <c r="H16" s="139"/>
      <c r="I16" s="140"/>
      <c r="J16" s="140"/>
      <c r="K16" s="140"/>
      <c r="L16" s="140"/>
      <c r="M16" s="140"/>
      <c r="N16" s="140"/>
      <c r="O16" s="140"/>
      <c r="P16" s="140"/>
      <c r="Q16" s="140"/>
      <c r="R16" s="140"/>
      <c r="S16" s="140"/>
      <c r="T16" s="140"/>
      <c r="U16" s="140"/>
      <c r="V16" s="140"/>
      <c r="W16" s="140"/>
      <c r="X16" s="151"/>
    </row>
    <row r="17" ht="20.85" customHeight="1">
      <c r="A17" s="152"/>
      <c r="B17" s="153"/>
      <c r="C17" t="s" s="153">
        <v>63</v>
      </c>
      <c r="D17" s="154"/>
      <c r="E17" s="155">
        <v>0.85</v>
      </c>
      <c r="F17" t="s" s="156">
        <v>64</v>
      </c>
      <c r="G17" s="157"/>
      <c r="H17" s="157"/>
      <c r="I17" s="157"/>
      <c r="J17" s="157"/>
      <c r="K17" s="158"/>
      <c r="L17" s="158"/>
      <c r="M17" s="158"/>
      <c r="N17" s="158"/>
      <c r="O17" s="158"/>
      <c r="P17" s="158"/>
      <c r="Q17" s="158"/>
      <c r="R17" s="158"/>
      <c r="S17" s="158"/>
      <c r="T17" s="158"/>
      <c r="U17" s="158"/>
      <c r="V17" s="158"/>
      <c r="W17" s="158"/>
      <c r="X17" s="159"/>
    </row>
    <row r="18" ht="20.85" customHeight="1">
      <c r="A18" t="s" s="78">
        <v>22</v>
      </c>
      <c r="B18" s="22"/>
      <c r="C18" s="22"/>
      <c r="D18" s="22"/>
      <c r="E18" s="79"/>
      <c r="F18" s="80"/>
      <c r="G18" s="80"/>
      <c r="H18" s="81"/>
      <c r="I18" s="82"/>
      <c r="J18" s="82"/>
      <c r="K18" s="143"/>
      <c r="L18" s="143"/>
      <c r="M18" s="143"/>
      <c r="N18" s="143"/>
      <c r="O18" s="143"/>
      <c r="P18" s="143"/>
      <c r="Q18" s="143"/>
      <c r="R18" s="143"/>
      <c r="S18" s="143"/>
      <c r="T18" s="143"/>
      <c r="U18" s="143"/>
      <c r="V18" s="143"/>
      <c r="W18" s="143"/>
      <c r="X18" s="160"/>
    </row>
    <row r="19" ht="17.75" customHeight="1">
      <c r="A19" t="s" s="84">
        <v>23</v>
      </c>
      <c r="B19" s="27"/>
      <c r="C19" s="85"/>
      <c r="D19" s="55"/>
      <c r="E19" t="s" s="86">
        <v>24</v>
      </c>
      <c r="F19" t="s" s="86">
        <v>25</v>
      </c>
      <c r="G19" t="s" s="86">
        <v>26</v>
      </c>
      <c r="H19" t="s" s="86">
        <v>27</v>
      </c>
      <c r="I19" t="s" s="86">
        <v>28</v>
      </c>
      <c r="J19" t="s" s="86">
        <v>29</v>
      </c>
      <c r="K19" t="s" s="86">
        <v>30</v>
      </c>
      <c r="L19" t="s" s="86">
        <v>31</v>
      </c>
      <c r="M19" t="s" s="86">
        <v>32</v>
      </c>
      <c r="N19" t="s" s="86">
        <v>33</v>
      </c>
      <c r="O19" t="s" s="86">
        <v>34</v>
      </c>
      <c r="P19" t="s" s="86">
        <v>35</v>
      </c>
      <c r="Q19" t="s" s="86">
        <v>36</v>
      </c>
      <c r="R19" t="s" s="86">
        <v>37</v>
      </c>
      <c r="S19" t="s" s="86">
        <v>38</v>
      </c>
      <c r="T19" t="s" s="86">
        <v>39</v>
      </c>
      <c r="U19" t="s" s="86">
        <v>40</v>
      </c>
      <c r="V19" t="s" s="86">
        <v>41</v>
      </c>
      <c r="W19" t="s" s="86">
        <v>42</v>
      </c>
      <c r="X19" t="s" s="86">
        <v>43</v>
      </c>
    </row>
    <row r="20" ht="32.1" customHeight="1">
      <c r="A20" s="23"/>
      <c r="B20" s="27"/>
      <c r="C20" t="s" s="87">
        <v>44</v>
      </c>
      <c r="D20" s="55"/>
      <c r="E20" s="88">
        <f>E3</f>
        <v>19968</v>
      </c>
      <c r="F20" s="88">
        <f>IF(E30&gt;0,E20+(E30*$E5),E20)</f>
        <v>26624</v>
      </c>
      <c r="G20" s="88">
        <f>IF(F30&gt;0,F20+(F30*$E5),F20)</f>
        <v>33488</v>
      </c>
      <c r="H20" s="88">
        <f>IF(G30&gt;0,G20+(G30*$E5),G20)</f>
        <v>40560</v>
      </c>
      <c r="I20" s="88">
        <f>IF(H30&gt;0,H20+(H30*$E5),H20)</f>
        <v>48048</v>
      </c>
      <c r="J20" s="88">
        <f>IF(I30&gt;0,I20+(I30*$E5),I20)</f>
        <v>55536</v>
      </c>
      <c r="K20" s="88">
        <f>IF(J30&gt;0,J20+(J30*$E5),J20)</f>
        <v>63440</v>
      </c>
      <c r="L20" s="88">
        <f>IF(K30&gt;0,K20+(K30*$E5),K20)</f>
        <v>71552</v>
      </c>
      <c r="M20" s="88">
        <f>IF(L30&gt;0,L20+(L30*$E5),L20)</f>
        <v>80080</v>
      </c>
      <c r="N20" s="88">
        <f>IF(M30&gt;0,M20+(M30*$E5),M20)</f>
        <v>88816</v>
      </c>
      <c r="O20" s="88">
        <f>IF(N30&gt;0,N20+(N30*$E5),N20)</f>
        <v>97760</v>
      </c>
      <c r="P20" s="88">
        <f>IF(O30&gt;0,O20+(O30*$E5),O20)</f>
        <v>107120</v>
      </c>
      <c r="Q20" s="88">
        <f>IF(P30&gt;0,P20+(P30*$E5),P20)</f>
        <v>116688</v>
      </c>
      <c r="R20" s="88">
        <f>IF(Q30&gt;0,Q20+(Q30*$E5),Q20)</f>
        <v>126672</v>
      </c>
      <c r="S20" s="88">
        <f>IF(R30&gt;0,R20+(R30*$E5),R20)</f>
        <v>137072</v>
      </c>
      <c r="T20" s="88">
        <f>IF(S30&gt;0,S20+(S30*$E5),S20)</f>
        <v>147680</v>
      </c>
      <c r="U20" s="88">
        <f>IF(T30&gt;0,T20+(T30*$E5),T20)</f>
        <v>158704</v>
      </c>
      <c r="V20" s="88">
        <f>IF(U30&gt;0,U20+(U30*$E5),U20)</f>
        <v>170144</v>
      </c>
      <c r="W20" s="88">
        <f>IF(V30&gt;0,V20+(V30*$E5),V20)</f>
        <v>182000</v>
      </c>
      <c r="X20" s="88">
        <f>IF(W30&gt;0,W20+(W30*$E5),W20)</f>
        <v>194064</v>
      </c>
    </row>
    <row r="21" ht="20.1" customHeight="1">
      <c r="A21" s="23"/>
      <c r="B21" s="27"/>
      <c r="C21" s="27"/>
      <c r="D21" s="27"/>
      <c r="E21" s="89"/>
      <c r="F21" s="90"/>
      <c r="G21" s="90"/>
      <c r="H21" s="90"/>
      <c r="I21" s="90"/>
      <c r="J21" s="90"/>
      <c r="K21" s="90"/>
      <c r="L21" s="90"/>
      <c r="M21" s="90"/>
      <c r="N21" s="90"/>
      <c r="O21" s="90"/>
      <c r="P21" s="90"/>
      <c r="Q21" s="90"/>
      <c r="R21" s="90"/>
      <c r="S21" s="90"/>
      <c r="T21" s="90"/>
      <c r="U21" s="90"/>
      <c r="V21" s="90"/>
      <c r="W21" s="90"/>
      <c r="X21" s="91"/>
    </row>
    <row r="22" ht="20.1" customHeight="1">
      <c r="A22" s="23"/>
      <c r="B22" s="27"/>
      <c r="C22" t="s" s="87">
        <v>45</v>
      </c>
      <c r="D22" s="57"/>
      <c r="E22" s="88">
        <f>E20/$E$5</f>
        <v>96</v>
      </c>
      <c r="F22" s="92">
        <f>F20/$E$5</f>
        <v>128</v>
      </c>
      <c r="G22" s="93">
        <f>G20/$E$5</f>
        <v>161</v>
      </c>
      <c r="H22" s="93">
        <f>H20/$E$5</f>
        <v>195</v>
      </c>
      <c r="I22" s="93">
        <f>I20/$E$5</f>
        <v>231</v>
      </c>
      <c r="J22" s="93">
        <f>J20/$E$5</f>
        <v>267</v>
      </c>
      <c r="K22" s="93">
        <f>K20/$E$5</f>
        <v>305</v>
      </c>
      <c r="L22" s="93">
        <f>L20/$E$5</f>
        <v>344</v>
      </c>
      <c r="M22" s="93">
        <f>M20/$E$5</f>
        <v>385</v>
      </c>
      <c r="N22" s="93">
        <f>N20/$E$5</f>
        <v>427</v>
      </c>
      <c r="O22" s="93">
        <f>O20/$E$5</f>
        <v>470</v>
      </c>
      <c r="P22" s="93">
        <f>P20/$E$5</f>
        <v>515</v>
      </c>
      <c r="Q22" s="93">
        <f>Q20/$E$5</f>
        <v>561</v>
      </c>
      <c r="R22" s="93">
        <f>R20/$E$5</f>
        <v>609</v>
      </c>
      <c r="S22" s="93">
        <f>S20/$E$5</f>
        <v>659</v>
      </c>
      <c r="T22" s="93">
        <f>T20/$E$5</f>
        <v>710</v>
      </c>
      <c r="U22" s="93">
        <f>U20/$E$5</f>
        <v>763</v>
      </c>
      <c r="V22" s="93">
        <f>V20/$E$5</f>
        <v>818</v>
      </c>
      <c r="W22" s="93">
        <f>W20/$E$5</f>
        <v>875</v>
      </c>
      <c r="X22" s="93">
        <f>X20/$E$5</f>
        <v>933</v>
      </c>
    </row>
    <row r="23" ht="20.1" customHeight="1">
      <c r="A23" s="23"/>
      <c r="B23" s="27"/>
      <c r="C23" s="27"/>
      <c r="D23" s="27"/>
      <c r="E23" s="89"/>
      <c r="F23" s="94"/>
      <c r="G23" s="94"/>
      <c r="H23" s="94"/>
      <c r="I23" s="94"/>
      <c r="J23" s="94"/>
      <c r="K23" s="94"/>
      <c r="L23" s="94"/>
      <c r="M23" s="94"/>
      <c r="N23" s="94"/>
      <c r="O23" s="94"/>
      <c r="P23" s="94"/>
      <c r="Q23" s="94"/>
      <c r="R23" s="94"/>
      <c r="S23" s="94"/>
      <c r="T23" s="94"/>
      <c r="U23" s="94"/>
      <c r="V23" s="94"/>
      <c r="W23" s="94"/>
      <c r="X23" s="95"/>
    </row>
    <row r="24" ht="20.1" customHeight="1">
      <c r="A24" s="23"/>
      <c r="B24" s="27"/>
      <c r="C24" t="s" s="87">
        <v>46</v>
      </c>
      <c r="D24" s="57"/>
      <c r="E24" s="88">
        <v>500</v>
      </c>
      <c r="F24" s="92">
        <v>500</v>
      </c>
      <c r="G24" s="93">
        <v>500</v>
      </c>
      <c r="H24" s="93">
        <v>500</v>
      </c>
      <c r="I24" s="93">
        <v>500</v>
      </c>
      <c r="J24" s="93">
        <v>500</v>
      </c>
      <c r="K24" s="93">
        <v>500</v>
      </c>
      <c r="L24" s="93">
        <v>500</v>
      </c>
      <c r="M24" s="93">
        <v>500</v>
      </c>
      <c r="N24" s="93">
        <v>500</v>
      </c>
      <c r="O24" s="93">
        <v>500</v>
      </c>
      <c r="P24" s="93">
        <v>500</v>
      </c>
      <c r="Q24" s="93">
        <v>500</v>
      </c>
      <c r="R24" s="93">
        <v>500</v>
      </c>
      <c r="S24" s="93">
        <v>500</v>
      </c>
      <c r="T24" s="93">
        <v>500</v>
      </c>
      <c r="U24" s="93">
        <v>500</v>
      </c>
      <c r="V24" s="93">
        <v>500</v>
      </c>
      <c r="W24" s="93">
        <v>500</v>
      </c>
      <c r="X24" s="93">
        <v>500</v>
      </c>
    </row>
    <row r="25" ht="20.1" customHeight="1">
      <c r="A25" s="23"/>
      <c r="B25" s="27"/>
      <c r="C25" s="27"/>
      <c r="D25" s="27"/>
      <c r="E25" s="96">
        <f>E24*12</f>
        <v>6000</v>
      </c>
      <c r="F25" s="97">
        <f>F24*12</f>
        <v>6000</v>
      </c>
      <c r="G25" s="97">
        <f>G24*12</f>
        <v>6000</v>
      </c>
      <c r="H25" s="97">
        <f>H24*12</f>
        <v>6000</v>
      </c>
      <c r="I25" s="97">
        <f>I24*12</f>
        <v>6000</v>
      </c>
      <c r="J25" s="97">
        <f>J24*12</f>
        <v>6000</v>
      </c>
      <c r="K25" s="97">
        <f>K24*12</f>
        <v>6000</v>
      </c>
      <c r="L25" s="97">
        <f>L24*12</f>
        <v>6000</v>
      </c>
      <c r="M25" s="97">
        <f>M24*12</f>
        <v>6000</v>
      </c>
      <c r="N25" s="97">
        <f>N24*12</f>
        <v>6000</v>
      </c>
      <c r="O25" s="97">
        <f>O24*12</f>
        <v>6000</v>
      </c>
      <c r="P25" s="97">
        <f>P24*12</f>
        <v>6000</v>
      </c>
      <c r="Q25" s="97">
        <f>Q24*12</f>
        <v>6000</v>
      </c>
      <c r="R25" s="97">
        <f>R24*12</f>
        <v>6000</v>
      </c>
      <c r="S25" s="97">
        <f>S24*12</f>
        <v>6000</v>
      </c>
      <c r="T25" s="97">
        <f>T24*12</f>
        <v>6000</v>
      </c>
      <c r="U25" s="97">
        <f>U24*12</f>
        <v>6000</v>
      </c>
      <c r="V25" s="97">
        <f>V24*12</f>
        <v>6000</v>
      </c>
      <c r="W25" s="97">
        <f>W24*12</f>
        <v>6000</v>
      </c>
      <c r="X25" s="98">
        <f>X24*12</f>
        <v>6000</v>
      </c>
    </row>
    <row r="26" ht="20.1" customHeight="1">
      <c r="A26" s="23"/>
      <c r="B26" s="27"/>
      <c r="C26" t="s" s="87">
        <v>54</v>
      </c>
      <c r="D26" s="65"/>
      <c r="E26" s="99">
        <f>E20*$E$17*$E15</f>
        <v>678.912</v>
      </c>
      <c r="F26" s="99">
        <f>F20*$E$17*$E15</f>
        <v>905.216</v>
      </c>
      <c r="G26" s="100">
        <f>G20*$E$17*$E15</f>
        <v>1138.592</v>
      </c>
      <c r="H26" s="100">
        <f>H20*$E$17*$E15</f>
        <v>1379.04</v>
      </c>
      <c r="I26" s="100">
        <f>I20*$E$17*$E15</f>
        <v>1633.632</v>
      </c>
      <c r="J26" s="100">
        <f>J20*$E$17*$E15</f>
        <v>1888.224</v>
      </c>
      <c r="K26" s="100">
        <f>K20*$E$17*$E15</f>
        <v>2156.96</v>
      </c>
      <c r="L26" s="100">
        <f>L20*$E$17*$E15</f>
        <v>2432.768</v>
      </c>
      <c r="M26" s="100">
        <f>M20*$E$17*$E15</f>
        <v>2722.72</v>
      </c>
      <c r="N26" s="100">
        <f>N20*$E$17*$E15</f>
        <v>3019.744</v>
      </c>
      <c r="O26" s="100">
        <f>O20*$E$17*$E15</f>
        <v>3323.84</v>
      </c>
      <c r="P26" s="100">
        <f>P20*$E$17*$E15</f>
        <v>3642.08</v>
      </c>
      <c r="Q26" s="100">
        <f>Q20*$E$17*$E15</f>
        <v>3967.392</v>
      </c>
      <c r="R26" s="100">
        <f>R20*$E$17*$E15</f>
        <v>4306.848</v>
      </c>
      <c r="S26" s="100">
        <f>S20*$E$17*$E15</f>
        <v>4660.448</v>
      </c>
      <c r="T26" s="100">
        <f>T20*$E$17*$E15</f>
        <v>5021.12</v>
      </c>
      <c r="U26" s="100">
        <f>U20*$E$17*$E15</f>
        <v>5395.936</v>
      </c>
      <c r="V26" s="100">
        <f>V20*$E$17*$E15</f>
        <v>5784.896</v>
      </c>
      <c r="W26" s="100">
        <f>W20*$E$17*$E15</f>
        <v>6188</v>
      </c>
      <c r="X26" s="100">
        <f>X20*$E$17*$E15</f>
        <v>6598.176</v>
      </c>
    </row>
    <row r="27" ht="20.1" customHeight="1">
      <c r="A27" s="23"/>
      <c r="B27" s="27"/>
      <c r="C27" s="27"/>
      <c r="D27" s="27"/>
      <c r="E27" s="89"/>
      <c r="F27" s="89"/>
      <c r="G27" s="89"/>
      <c r="H27" s="89"/>
      <c r="I27" s="89"/>
      <c r="J27" s="89"/>
      <c r="K27" s="89"/>
      <c r="L27" s="89"/>
      <c r="M27" s="89"/>
      <c r="N27" s="89"/>
      <c r="O27" s="89"/>
      <c r="P27" s="89"/>
      <c r="Q27" s="89"/>
      <c r="R27" s="89"/>
      <c r="S27" s="89"/>
      <c r="T27" s="89"/>
      <c r="U27" s="89"/>
      <c r="V27" s="89"/>
      <c r="W27" s="89"/>
      <c r="X27" s="101"/>
    </row>
    <row r="28" ht="20.1" customHeight="1">
      <c r="A28" s="23"/>
      <c r="B28" s="27"/>
      <c r="C28" t="s" s="102">
        <v>48</v>
      </c>
      <c r="D28" s="65"/>
      <c r="E28" s="100">
        <f>E26/12</f>
        <v>56.576</v>
      </c>
      <c r="F28" s="100">
        <f>F26/12</f>
        <v>75.4346666666667</v>
      </c>
      <c r="G28" s="100">
        <f>G26/12</f>
        <v>94.88266666666669</v>
      </c>
      <c r="H28" s="100">
        <f>H26/12</f>
        <v>114.92</v>
      </c>
      <c r="I28" s="100">
        <f>I26/12</f>
        <v>136.136</v>
      </c>
      <c r="J28" s="100">
        <f>J26/12</f>
        <v>157.352</v>
      </c>
      <c r="K28" s="100">
        <f>K26/12</f>
        <v>179.746666666667</v>
      </c>
      <c r="L28" s="100">
        <f>L26/12</f>
        <v>202.730666666667</v>
      </c>
      <c r="M28" s="100">
        <f>M26/12</f>
        <v>226.893333333333</v>
      </c>
      <c r="N28" s="100">
        <f>N26/12</f>
        <v>251.645333333333</v>
      </c>
      <c r="O28" s="100">
        <f>O26/12</f>
        <v>276.986666666667</v>
      </c>
      <c r="P28" s="100">
        <f>P26/12</f>
        <v>303.506666666667</v>
      </c>
      <c r="Q28" s="100">
        <f>Q26/12</f>
        <v>330.616</v>
      </c>
      <c r="R28" s="100">
        <f>R26/12</f>
        <v>358.904</v>
      </c>
      <c r="S28" s="100">
        <f>S26/12</f>
        <v>388.370666666667</v>
      </c>
      <c r="T28" s="100">
        <f>T26/12</f>
        <v>418.426666666667</v>
      </c>
      <c r="U28" s="100">
        <f>U26/12</f>
        <v>449.661333333333</v>
      </c>
      <c r="V28" s="100">
        <f>V26/12</f>
        <v>482.074666666667</v>
      </c>
      <c r="W28" s="100">
        <f>W26/12</f>
        <v>515.666666666667</v>
      </c>
      <c r="X28" s="100">
        <f>X26/12</f>
        <v>549.848</v>
      </c>
    </row>
    <row r="29" ht="19.85" customHeight="1">
      <c r="A29" s="23"/>
      <c r="B29" s="27"/>
      <c r="C29" s="27"/>
      <c r="D29" s="27"/>
      <c r="E29" s="89"/>
      <c r="F29" s="89"/>
      <c r="G29" s="89"/>
      <c r="H29" s="89"/>
      <c r="I29" s="89"/>
      <c r="J29" s="89"/>
      <c r="K29" s="89"/>
      <c r="L29" s="89"/>
      <c r="M29" s="89"/>
      <c r="N29" s="89"/>
      <c r="O29" s="89"/>
      <c r="P29" s="89"/>
      <c r="Q29" s="89"/>
      <c r="R29" s="89"/>
      <c r="S29" s="89"/>
      <c r="T29" s="89"/>
      <c r="U29" s="89"/>
      <c r="V29" s="89"/>
      <c r="W29" s="89"/>
      <c r="X29" s="101"/>
    </row>
    <row r="30" ht="19.7" customHeight="1">
      <c r="A30" s="23"/>
      <c r="B30" s="27"/>
      <c r="C30" t="s" s="87">
        <v>49</v>
      </c>
      <c r="D30" s="65"/>
      <c r="E30" s="99">
        <f>INT(SUM(E25,E26)/$E$5)</f>
        <v>32</v>
      </c>
      <c r="F30" s="99">
        <f>INT(SUM($E$26:F26,$E$25:F25)/$E$5)-INT(SUM($E$26:E26,$E$25:E25)/$E$5)</f>
        <v>33</v>
      </c>
      <c r="G30" s="99">
        <f>INT(SUM($E$26:G26,$E$25:G25)/$E$5)-INT(SUM($E$26:F26,$E$25:F25)/$E$5)</f>
        <v>34</v>
      </c>
      <c r="H30" s="99">
        <f>INT(SUM($E$26:H26,$E$25:H25)/$E$5)-INT(SUM($E$26:G26,$E$25:G25)/$E$5)</f>
        <v>36</v>
      </c>
      <c r="I30" s="99">
        <f>INT(SUM($E$26:I26,$E$25:I25)/$E$5)-INT(SUM($E$26:H26,$E$25:H25)/$E$5)</f>
        <v>36</v>
      </c>
      <c r="J30" s="99">
        <f>INT(SUM($E$26:J26,$E$25:J25)/$E$5)-INT(SUM($E$26:I26,$E$25:I25)/$E$5)</f>
        <v>38</v>
      </c>
      <c r="K30" s="99">
        <f>INT(SUM($E$26:K26,$E$25:K25)/$E$5)-INT(SUM($E$26:J26,$E$25:J25)/$E$5)</f>
        <v>39</v>
      </c>
      <c r="L30" s="99">
        <f>INT(SUM($E$26:L26,$E$25:L25)/$E$5)-INT(SUM($E$26:K26,$E$25:K25)/$E$5)</f>
        <v>41</v>
      </c>
      <c r="M30" s="99">
        <f>INT(SUM($E$26:M26,$E$25:M25)/$E$5)-INT(SUM($E$26:L26,$E$25:L25)/$E$5)</f>
        <v>42</v>
      </c>
      <c r="N30" s="99">
        <f>INT(SUM($E$26:N26,$E$25:N25)/$E$5)-INT(SUM($E$26:M26,$E$25:M25)/$E$5)</f>
        <v>43</v>
      </c>
      <c r="O30" s="99">
        <f>INT(SUM($E$26:O26,$E$25:O25)/$E$5)-INT(SUM($E$26:N26,$E$25:N25)/$E$5)</f>
        <v>45</v>
      </c>
      <c r="P30" s="99">
        <f>INT(SUM($E$26:P26,$E$25:P25)/$E$5)-INT(SUM($E$26:O26,$E$25:O25)/$E$5)</f>
        <v>46</v>
      </c>
      <c r="Q30" s="99">
        <f>INT(SUM($E$26:Q26,$E$25:Q25)/$E$5)-INT(SUM($E$26:P26,$E$25:P25)/$E$5)</f>
        <v>48</v>
      </c>
      <c r="R30" s="99">
        <f>INT(SUM($E$26:R26,$E$25:R25)/$E$5)-INT(SUM($E$26:Q26,$E$25:Q25)/$E$5)</f>
        <v>50</v>
      </c>
      <c r="S30" s="99">
        <f>INT(SUM($E$26:S26,$E$25:S25)/$E$5)-INT(SUM($E$26:R26,$E$25:R25)/$E$5)</f>
        <v>51</v>
      </c>
      <c r="T30" s="99">
        <f>INT(SUM($E$26:T26,$E$25:T25)/$E$5)-INT(SUM($E$26:S26,$E$25:S25)/$E$5)</f>
        <v>53</v>
      </c>
      <c r="U30" s="99">
        <f>INT(SUM($E$26:U26,$E$25:U25)/$E$5)-INT(SUM($E$26:T26,$E$25:T25)/$E$5)</f>
        <v>55</v>
      </c>
      <c r="V30" s="99">
        <f>INT(SUM($E$26:V26,$E$25:V25)/$E$5)-INT(SUM($E$26:U26,$E$25:U25)/$E$5)</f>
        <v>57</v>
      </c>
      <c r="W30" s="99">
        <f>INT(SUM($E$26:W26,$E$25:W25)/$E$5)-INT(SUM($E$26:V26,$E$25:V25)/$E$5)</f>
        <v>58</v>
      </c>
      <c r="X30" s="99">
        <f>INT(SUM($E$26:X26,$E$25:X25)/$E$5)-INT(SUM($E$26:W26,$E$25:W25)/$E$5)</f>
        <v>61</v>
      </c>
    </row>
    <row r="31" ht="19.7" customHeight="1">
      <c r="A31" s="23"/>
      <c r="B31" s="27"/>
      <c r="C31" s="103"/>
      <c r="D31" s="104"/>
      <c r="E31" s="90"/>
      <c r="F31" s="90"/>
      <c r="G31" s="90"/>
      <c r="H31" s="90"/>
      <c r="I31" s="90"/>
      <c r="J31" s="90"/>
      <c r="K31" s="90"/>
      <c r="L31" s="90"/>
      <c r="M31" s="90"/>
      <c r="N31" s="90"/>
      <c r="O31" s="90"/>
      <c r="P31" s="90"/>
      <c r="Q31" s="90"/>
      <c r="R31" s="90"/>
      <c r="S31" s="90"/>
      <c r="T31" s="90"/>
      <c r="U31" s="90"/>
      <c r="V31" s="90"/>
      <c r="W31" s="90"/>
      <c r="X31" s="91"/>
    </row>
    <row r="32" ht="19.7" customHeight="1">
      <c r="A32" s="23"/>
      <c r="B32" s="27"/>
      <c r="C32" t="s" s="87">
        <v>50</v>
      </c>
      <c r="D32" s="105"/>
      <c r="E32" s="106">
        <f>E20*(1-$E$7)</f>
        <v>18306.6624</v>
      </c>
      <c r="F32" s="106">
        <f>F20*(1-$E$7)</f>
        <v>24408.8832</v>
      </c>
      <c r="G32" s="106">
        <f>G20*(1-$E$7)</f>
        <v>30701.7984</v>
      </c>
      <c r="H32" s="106">
        <f>H20*(1-$E$7)</f>
        <v>37185.408</v>
      </c>
      <c r="I32" s="106">
        <f>I20*(1-$E$7)</f>
        <v>44050.4064</v>
      </c>
      <c r="J32" s="106">
        <f>J20*(1-$E$7)</f>
        <v>50915.4048</v>
      </c>
      <c r="K32" s="106">
        <f>K20*(1-$E$7)</f>
        <v>58161.792</v>
      </c>
      <c r="L32" s="106">
        <f>L20*(1-$E$7)</f>
        <v>65598.873600000006</v>
      </c>
      <c r="M32" s="106">
        <f>M20*(1-$E$7)</f>
        <v>73417.344</v>
      </c>
      <c r="N32" s="106">
        <f>N20*(1-$E$7)</f>
        <v>81426.5088</v>
      </c>
      <c r="O32" s="106">
        <f>O20*(1-$E$7)</f>
        <v>89626.368</v>
      </c>
      <c r="P32" s="106">
        <f>P20*(1-$E$7)</f>
        <v>98207.615999999995</v>
      </c>
      <c r="Q32" s="106">
        <f>Q20*(1-$E$7)</f>
        <v>106979.5584</v>
      </c>
      <c r="R32" s="106">
        <f>R20*(1-$E$7)</f>
        <v>116132.8896</v>
      </c>
      <c r="S32" s="106">
        <f>S20*(1-$E$7)</f>
        <v>125667.6096</v>
      </c>
      <c r="T32" s="106">
        <f>T20*(1-$E$7)</f>
        <v>135393.024</v>
      </c>
      <c r="U32" s="106">
        <f>U20*(1-$E$7)</f>
        <v>145499.8272</v>
      </c>
      <c r="V32" s="106">
        <f>V20*(1-$E$7)</f>
        <v>155988.0192</v>
      </c>
      <c r="W32" s="106">
        <f>W20*(1-$E$7)</f>
        <v>166857.6</v>
      </c>
      <c r="X32" s="106">
        <f>X20*(1-$E$7)</f>
        <v>177917.8752</v>
      </c>
    </row>
    <row r="33" ht="19.7" customHeight="1">
      <c r="A33" s="23"/>
      <c r="B33" s="27"/>
      <c r="C33" t="s" s="87">
        <v>65</v>
      </c>
      <c r="D33" s="105"/>
      <c r="E33" s="107">
        <f>E32*(1-30%)</f>
        <v>12814.66368</v>
      </c>
      <c r="F33" s="107">
        <f>F32*(1-30%)</f>
        <v>17086.21824</v>
      </c>
      <c r="G33" s="107">
        <f>G32*(1-30%)</f>
        <v>21491.25888</v>
      </c>
      <c r="H33" s="107">
        <f>H32*(1-30%)</f>
        <v>26029.7856</v>
      </c>
      <c r="I33" s="107">
        <f>I32*(1-30%)</f>
        <v>30835.28448</v>
      </c>
      <c r="J33" s="107">
        <f>J32*(1-30%)</f>
        <v>35640.78336</v>
      </c>
      <c r="K33" s="107">
        <f>K32*(1-30%)</f>
        <v>40713.2544</v>
      </c>
      <c r="L33" s="107">
        <f>L32*(1-30%)</f>
        <v>45919.21152</v>
      </c>
      <c r="M33" s="107">
        <f>M32*(1-30%)</f>
        <v>51392.1408</v>
      </c>
      <c r="N33" s="107">
        <f>N32*(1-30%)</f>
        <v>56998.55616</v>
      </c>
      <c r="O33" s="107">
        <f>O32*(1-30%)</f>
        <v>62738.4576</v>
      </c>
      <c r="P33" s="107">
        <f>P32*(1-30%)</f>
        <v>68745.3312</v>
      </c>
      <c r="Q33" s="107">
        <f>Q32*(1-30%)</f>
        <v>74885.690879999995</v>
      </c>
      <c r="R33" s="107">
        <f>R32*(1-30%)</f>
        <v>81293.022719999994</v>
      </c>
      <c r="S33" s="107">
        <f>S32*(1-30%)</f>
        <v>87967.32672</v>
      </c>
      <c r="T33" s="107">
        <f>T32*(1-30%)</f>
        <v>94775.1168</v>
      </c>
      <c r="U33" s="107">
        <f>U32*(1-30%)</f>
        <v>101849.87904</v>
      </c>
      <c r="V33" s="107">
        <f>V32*(1-30%)</f>
        <v>109191.61344</v>
      </c>
      <c r="W33" s="107">
        <f>W32*(1-30%)</f>
        <v>116800.32</v>
      </c>
      <c r="X33" s="107">
        <f>X32*(1-30%)</f>
        <v>124542.51264</v>
      </c>
    </row>
    <row r="34" ht="19.85" customHeight="1">
      <c r="A34" s="81"/>
      <c r="B34" s="82"/>
      <c r="C34" s="144"/>
      <c r="D34" s="82"/>
      <c r="E34" s="110"/>
      <c r="F34" s="110"/>
      <c r="G34" s="110"/>
      <c r="H34" s="110"/>
      <c r="I34" s="110"/>
      <c r="J34" s="110"/>
      <c r="K34" s="110"/>
      <c r="L34" s="110"/>
      <c r="M34" s="110"/>
      <c r="N34" s="110"/>
      <c r="O34" s="110"/>
      <c r="P34" s="110"/>
      <c r="Q34" s="110"/>
      <c r="R34" s="110"/>
      <c r="S34" s="110"/>
      <c r="T34" s="110"/>
      <c r="U34" s="110"/>
      <c r="V34" s="110"/>
      <c r="W34" s="110"/>
      <c r="X34" s="111"/>
    </row>
  </sheetData>
  <mergeCells count="28">
    <mergeCell ref="A12:C12"/>
    <mergeCell ref="A13:C13"/>
    <mergeCell ref="A14:C14"/>
    <mergeCell ref="F14:H14"/>
    <mergeCell ref="F15:J15"/>
    <mergeCell ref="A18:X18"/>
    <mergeCell ref="A15:C15"/>
    <mergeCell ref="A6:C6"/>
    <mergeCell ref="A7:C7"/>
    <mergeCell ref="A10:C10"/>
    <mergeCell ref="A11:C11"/>
    <mergeCell ref="A1:C1"/>
    <mergeCell ref="F1:G1"/>
    <mergeCell ref="A5:C5"/>
    <mergeCell ref="F5:G5"/>
    <mergeCell ref="F7:J7"/>
    <mergeCell ref="A2:C2"/>
    <mergeCell ref="F2:G2"/>
    <mergeCell ref="A3:C3"/>
    <mergeCell ref="F3:G3"/>
    <mergeCell ref="O1:W6"/>
    <mergeCell ref="A19:B33"/>
    <mergeCell ref="A4:C4"/>
    <mergeCell ref="F4:G4"/>
    <mergeCell ref="A16:X16"/>
    <mergeCell ref="F17:J17"/>
    <mergeCell ref="A8:C8"/>
    <mergeCell ref="A9:C9"/>
  </mergeCells>
  <conditionalFormatting sqref="E20:X20 E28:X28 F30:X30">
    <cfRule type="cellIs" dxfId="7" priority="1" operator="notEqual" stopIfTrue="1">
      <formula>0</formula>
    </cfRule>
  </conditionalFormatting>
  <conditionalFormatting sqref="E30">
    <cfRule type="cellIs" dxfId="8" priority="1" operator="notEqual" stopIfTrue="1">
      <formula>0</formula>
    </cfRule>
    <cfRule type="cellIs" dxfId="9" priority="2" operator="lessThanOrEqual" stopIfTrue="1">
      <formula>0</formula>
    </cfRule>
  </conditionalFormatting>
  <conditionalFormatting sqref="E33:X33">
    <cfRule type="cellIs" dxfId="10" priority="1" operator="lessThan" stopIfTrue="1">
      <formula>E20</formula>
    </cfRule>
  </conditionalFormatting>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