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DISKSTATION\homes\Gaëtan\Perso\Trading\8 - Feuilles Excel\"/>
    </mc:Choice>
  </mc:AlternateContent>
  <xr:revisionPtr revIDLastSave="0" documentId="13_ncr:1_{B030C135-DE67-489E-AED5-F89A2213F832}" xr6:coauthVersionLast="45" xr6:coauthVersionMax="45" xr10:uidLastSave="{00000000-0000-0000-0000-000000000000}"/>
  <bookViews>
    <workbookView xWindow="-120" yWindow="-120" windowWidth="29040" windowHeight="15840" xr2:uid="{629A8D20-C4C4-49C7-92B4-09565364CFA0}"/>
  </bookViews>
  <sheets>
    <sheet name="Taille Lots" sheetId="2" r:id="rId1"/>
    <sheet name="Taux EUR USD GBP" sheetId="16" r:id="rId2"/>
    <sheet name="INDICES EU" sheetId="32" state="hidden" r:id="rId3"/>
    <sheet name="INDICES US" sheetId="31" state="hidden" r:id="rId4"/>
  </sheets>
  <definedNames>
    <definedName name="DonnéesExternes_1" localSheetId="1" hidden="1">'Taux EUR USD GBP'!$A$1:$C$8</definedName>
    <definedName name="DonnéesExternes_5" localSheetId="3" hidden="1">'INDICES US'!$A$1:$B$7</definedName>
    <definedName name="DonnéesExternes_6" localSheetId="2" hidden="1">'INDICES EU'!$A$1:$B$6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I4" i="2"/>
  <c r="H4" i="2"/>
  <c r="G4" i="2"/>
  <c r="F4" i="2"/>
  <c r="E4" i="2"/>
  <c r="D4" i="2"/>
  <c r="A3" i="2"/>
  <c r="A2" i="2"/>
  <c r="A1" i="2"/>
  <c r="G11" i="2" l="1"/>
  <c r="G8" i="2"/>
  <c r="D3" i="2"/>
  <c r="O16" i="2" l="1"/>
  <c r="Z16" i="2"/>
  <c r="G7" i="2"/>
  <c r="H6" i="2" l="1"/>
  <c r="J3" i="2" l="1"/>
  <c r="I3" i="2"/>
  <c r="H3" i="2"/>
  <c r="G3" i="2"/>
  <c r="F3" i="2"/>
  <c r="E3" i="2"/>
  <c r="G6" i="2"/>
  <c r="F30" i="2" s="1"/>
  <c r="R16" i="2" l="1"/>
  <c r="V16" i="2"/>
  <c r="X16" i="2"/>
  <c r="T16" i="2"/>
  <c r="AB16" i="2"/>
  <c r="F35" i="2"/>
  <c r="F45" i="2"/>
  <c r="F50" i="2"/>
  <c r="F40" i="2"/>
  <c r="G13" i="2" l="1"/>
  <c r="F8" i="2" s="1"/>
  <c r="G15" i="2" l="1"/>
  <c r="F11" i="2"/>
  <c r="H11" i="2" s="1"/>
  <c r="H8" i="2"/>
  <c r="G14" i="2"/>
  <c r="C11" i="2" s="1"/>
  <c r="C13" i="2" s="1"/>
  <c r="C14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0EC702-8863-4275-BEB2-B3FB750C02DC}" keepAlive="1" name="Requête - EUR/USD" description="Connexion à la requête « EUR/USD » dans le classeur." type="5" refreshedVersion="6" background="1" refreshOnLoad="1" saveData="1">
    <dbPr connection="Provider=Microsoft.Mashup.OleDb.1;Data Source=$Workbook$;Location=EUR/USD;Extended Properties=&quot;&quot;" command="SELECT * FROM [EUR/USD]"/>
  </connection>
  <connection id="2" xr16:uid="{964BBC42-973D-4BDA-889C-836DBF6CC99C}" keepAlive="1" name="Requête - INDICES EU" description="Connexion à la requête « INDICES EU » dans le classeur." type="5" refreshedVersion="6" background="1" refreshOnLoad="1" saveData="1">
    <dbPr connection="Provider=Microsoft.Mashup.OleDb.1;Data Source=$Workbook$;Location=INDICES EU;Extended Properties=&quot;&quot;" command="SELECT * FROM [INDICES EU]"/>
  </connection>
  <connection id="3" xr16:uid="{5FB8BE72-E896-46B2-862F-BE2F27BDFF9A}" keepAlive="1" name="Requête - INDICES US" description="Connexion à la requête « INDICES US » dans le classeur." type="5" refreshedVersion="6" background="1" refreshOnLoad="1" saveData="1">
    <dbPr connection="Provider=Microsoft.Mashup.OleDb.1;Data Source=$Workbook$;Location=INDICES US;Extended Properties=&quot;&quot;" command="SELECT * FROM [INDICES US]"/>
  </connection>
</connections>
</file>

<file path=xl/sharedStrings.xml><?xml version="1.0" encoding="utf-8"?>
<sst xmlns="http://schemas.openxmlformats.org/spreadsheetml/2006/main" count="149" uniqueCount="111">
  <si>
    <t>SL</t>
  </si>
  <si>
    <t>DAX</t>
  </si>
  <si>
    <t>DOW</t>
  </si>
  <si>
    <t>Equité</t>
  </si>
  <si>
    <t>Pas de taille de position min : 0,25</t>
  </si>
  <si>
    <t>Pas de taille de position min 0,05</t>
  </si>
  <si>
    <t>Taille de lot MAX</t>
  </si>
  <si>
    <t>Risque réél résultant</t>
  </si>
  <si>
    <t>Slippage moyen</t>
  </si>
  <si>
    <t>Pas de variation taille de position DAX</t>
  </si>
  <si>
    <t>Pas de variation taille de position DOW</t>
  </si>
  <si>
    <t>Valeur du point DAX</t>
  </si>
  <si>
    <t>Valeur du point DOW</t>
  </si>
  <si>
    <t>Risque max accepté sur l'équité</t>
  </si>
  <si>
    <t>Levier</t>
  </si>
  <si>
    <t>Column1</t>
  </si>
  <si>
    <t>Column39</t>
  </si>
  <si>
    <t>Titre :</t>
  </si>
  <si>
    <t>Dollar des Etats-Unis (USD)</t>
  </si>
  <si>
    <t>Code série :</t>
  </si>
  <si>
    <t>EXR.D.USD.EUR.SP00.A</t>
  </si>
  <si>
    <t>Unité :</t>
  </si>
  <si>
    <t>Magnitude :</t>
  </si>
  <si>
    <t>Unités (0)</t>
  </si>
  <si>
    <t>Méthode d'observation :</t>
  </si>
  <si>
    <t>Moyenne de la période (A)</t>
  </si>
  <si>
    <t>Source :</t>
  </si>
  <si>
    <t>BCE (Banque Centrale Européenne) (4F0)</t>
  </si>
  <si>
    <t>Cours de l'indice</t>
  </si>
  <si>
    <t>NQ</t>
  </si>
  <si>
    <t>Pas de variation taille de position NQ</t>
  </si>
  <si>
    <t>Valeur du point NQ</t>
  </si>
  <si>
    <t>RUSSEL</t>
  </si>
  <si>
    <t>S&amp;P</t>
  </si>
  <si>
    <t>Dow position pour 1 lot = 1$</t>
  </si>
  <si>
    <t>NQ position pour 1 lot = 1$</t>
  </si>
  <si>
    <t>RUSSEL position pour 1 lot = 1$</t>
  </si>
  <si>
    <t>S&amp;P position pour 1 lot = 1$</t>
  </si>
  <si>
    <t>Pas de taille de position min 0,2</t>
  </si>
  <si>
    <t>Pas de taille de position min 0,5</t>
  </si>
  <si>
    <t>Russell 2000</t>
  </si>
  <si>
    <t>FTSE 100</t>
  </si>
  <si>
    <t>CAC 40</t>
  </si>
  <si>
    <t>America</t>
  </si>
  <si>
    <t>Price</t>
  </si>
  <si>
    <t>Dow Jones</t>
  </si>
  <si>
    <t>S&amp;P 500</t>
  </si>
  <si>
    <t>NASDAQ 100</t>
  </si>
  <si>
    <t>NASDAQ</t>
  </si>
  <si>
    <t>S&amp;P MidCap 400</t>
  </si>
  <si>
    <t>Europe</t>
  </si>
  <si>
    <t>FTSE MIB</t>
  </si>
  <si>
    <t>IBEX 35</t>
  </si>
  <si>
    <t>CAC</t>
  </si>
  <si>
    <t>FTSE</t>
  </si>
  <si>
    <t>RUSSELL</t>
  </si>
  <si>
    <t>DAX position pour 1 lot = 1€</t>
  </si>
  <si>
    <t>CAC position pour 1 lot = 1€</t>
  </si>
  <si>
    <t>Column12</t>
  </si>
  <si>
    <t>Livre sterling (GBP)</t>
  </si>
  <si>
    <t>EXR.D.GBP.EUR.SP00.A</t>
  </si>
  <si>
    <t>Livre Sterling (GBP)</t>
  </si>
  <si>
    <t>Pas de variation taille de position S&amp;P</t>
  </si>
  <si>
    <t>Valeur du point S&amp;P</t>
  </si>
  <si>
    <t>Pas de variation taille de position RUSSELL</t>
  </si>
  <si>
    <t>Valeur du point RUSSEL</t>
  </si>
  <si>
    <t>Pas de variation taille de position CAC</t>
  </si>
  <si>
    <t>Valeur du point CAC</t>
  </si>
  <si>
    <t>Pas de variation taille de position FTSE</t>
  </si>
  <si>
    <t>Valeur du point FTSE</t>
  </si>
  <si>
    <t>FTSE position pour 1 lot = 1£</t>
  </si>
  <si>
    <t>Taille min SL DAX</t>
  </si>
  <si>
    <t>Taille min SL CAC</t>
  </si>
  <si>
    <t>Taille min SL FTSE</t>
  </si>
  <si>
    <t>Taille min SL DOW</t>
  </si>
  <si>
    <t>Taille min SL NQ</t>
  </si>
  <si>
    <t>Taille min SL S&amp;P</t>
  </si>
  <si>
    <t>Taille min SL RUSSELL</t>
  </si>
  <si>
    <t>Min</t>
  </si>
  <si>
    <t>Max</t>
  </si>
  <si>
    <t>Pts</t>
  </si>
  <si>
    <t>Pas de taille de position min 0,1</t>
  </si>
  <si>
    <t>TAUX DE CONVERSION : EUR USD GBP</t>
  </si>
  <si>
    <t>Spread</t>
  </si>
  <si>
    <t>Indice</t>
  </si>
  <si>
    <t>Colonne1</t>
  </si>
  <si>
    <t>Nb lot Max CAC</t>
  </si>
  <si>
    <t>Nb lot Max FTSE</t>
  </si>
  <si>
    <t>Nb lot Max DAX</t>
  </si>
  <si>
    <t>Nb lot Max DOW</t>
  </si>
  <si>
    <t>Nb lot Max NQ</t>
  </si>
  <si>
    <t>Nb lot Max S&amp;P</t>
  </si>
  <si>
    <t>Nb lot Max RUSSELL</t>
  </si>
  <si>
    <t>1 % Risque = SL :</t>
  </si>
  <si>
    <t>Entrée</t>
  </si>
  <si>
    <t>Niveau de SL 1% Long</t>
  </si>
  <si>
    <t>Niveau de SL 1% Short</t>
  </si>
  <si>
    <t>24/11/2020</t>
  </si>
  <si>
    <t>0,89012</t>
  </si>
  <si>
    <t>1,1865</t>
  </si>
  <si>
    <t>6453</t>
  </si>
  <si>
    <t>13325</t>
  </si>
  <si>
    <t>5573</t>
  </si>
  <si>
    <t>22266</t>
  </si>
  <si>
    <t>8174</t>
  </si>
  <si>
    <t>30052</t>
  </si>
  <si>
    <t>3644</t>
  </si>
  <si>
    <t>12119</t>
  </si>
  <si>
    <t>12037</t>
  </si>
  <si>
    <t>2218</t>
  </si>
  <si>
    <t>1854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</si>
</sst>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General\ &quot;Lot(s)&quot;"/>
    <numFmt numFmtId="166" formatCode="_-* #,##0\ &quot;€&quot;_-;\-* #,##0\ &quot;€&quot;_-;_-* &quot;-&quot;??\ &quot;€&quot;_-;_-@_-"/>
    <numFmt numFmtId="167" formatCode="General&quot; pt(s)&quot;"/>
    <numFmt numFmtId="168" formatCode="0.00&quot; Lot(s)&quot;"/>
    <numFmt numFmtId="169" formatCode="0&quot; Lot(s)&quot;"/>
    <numFmt numFmtId="170" formatCode="_ * #,##0_ \ [$$-C0C]_ ;_ * \-#,##0\ \ [$$-C0C]_ ;_ * &quot;-&quot;??_ \ [$$-C0C]_ ;_ @_ "/>
    <numFmt numFmtId="171" formatCode="#&quot; £&quot;"/>
    <numFmt numFmtId="172" formatCode="#,##0.00\ &quot;€&quot;"/>
    <numFmt numFmtId="173" formatCode="0.000%"/>
    <numFmt numFmtId="174" formatCode="0.0000%"/>
    <numFmt numFmtId="175" formatCode="_-* #,##0.00000000000_-;\-* #,##0.00000000000_-;_-* &quot;-&quot;??_-;_-@_-"/>
    <numFmt numFmtId="176" formatCode="0&quot; €&quot;"/>
    <numFmt numFmtId="177" formatCode="General&quot; pts&quot;"/>
    <numFmt numFmtId="178" formatCode="0.0&quot; pts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0" fillId="2" borderId="0" xfId="0" applyFill="1" applyAlignment="1" applyProtection="1">
      <alignment horizontal="center" vertical="center"/>
      <protection locked="0"/>
    </xf>
    <xf numFmtId="0" fontId="0" fillId="0" borderId="0" xfId="0" applyNumberFormat="1"/>
    <xf numFmtId="167" fontId="0" fillId="2" borderId="0" xfId="2" applyNumberFormat="1" applyFont="1" applyFill="1" applyAlignment="1" applyProtection="1">
      <alignment horizontal="center" vertical="center"/>
      <protection locked="0"/>
    </xf>
    <xf numFmtId="176" fontId="0" fillId="2" borderId="0" xfId="2" applyNumberFormat="1" applyFont="1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</xf>
    <xf numFmtId="0" fontId="0" fillId="3" borderId="0" xfId="0" applyFill="1" applyAlignment="1" applyProtection="1">
      <alignment horizontal="right" vertical="center"/>
    </xf>
    <xf numFmtId="0" fontId="0" fillId="3" borderId="0" xfId="0" applyFill="1" applyAlignment="1" applyProtection="1">
      <alignment horizontal="center" vertical="center"/>
    </xf>
    <xf numFmtId="167" fontId="0" fillId="3" borderId="0" xfId="0" applyNumberFormat="1" applyFill="1" applyAlignment="1" applyProtection="1">
      <alignment horizontal="center" vertical="center"/>
    </xf>
    <xf numFmtId="177" fontId="0" fillId="3" borderId="0" xfId="0" applyNumberFormat="1" applyFill="1" applyAlignment="1" applyProtection="1">
      <alignment horizontal="center" vertical="center"/>
    </xf>
    <xf numFmtId="0" fontId="6" fillId="3" borderId="0" xfId="0" applyNumberFormat="1" applyFont="1" applyFill="1" applyAlignment="1" applyProtection="1">
      <alignment horizontal="center" vertical="center"/>
    </xf>
    <xf numFmtId="0" fontId="0" fillId="3" borderId="0" xfId="0" applyFill="1" applyProtection="1"/>
    <xf numFmtId="165" fontId="6" fillId="3" borderId="0" xfId="1" applyNumberFormat="1" applyFont="1" applyFill="1" applyAlignment="1" applyProtection="1">
      <alignment horizontal="center" vertical="center"/>
    </xf>
    <xf numFmtId="0" fontId="0" fillId="3" borderId="0" xfId="0" applyFill="1" applyBorder="1" applyAlignment="1" applyProtection="1">
      <alignment vertical="center"/>
    </xf>
    <xf numFmtId="167" fontId="0" fillId="3" borderId="0" xfId="0" applyNumberFormat="1" applyFill="1" applyAlignment="1" applyProtection="1">
      <alignment horizontal="right" vertical="center"/>
    </xf>
    <xf numFmtId="167" fontId="6" fillId="3" borderId="0" xfId="0" applyNumberFormat="1" applyFont="1" applyFill="1" applyAlignment="1" applyProtection="1">
      <alignment horizontal="center" vertical="center"/>
    </xf>
    <xf numFmtId="167" fontId="0" fillId="3" borderId="0" xfId="0" applyNumberFormat="1" applyFill="1" applyAlignment="1" applyProtection="1">
      <alignment horizontal="left" vertical="center"/>
    </xf>
    <xf numFmtId="167" fontId="6" fillId="3" borderId="0" xfId="2" applyNumberFormat="1" applyFont="1" applyFill="1" applyAlignment="1" applyProtection="1">
      <alignment horizontal="center" vertical="center"/>
    </xf>
    <xf numFmtId="0" fontId="0" fillId="3" borderId="0" xfId="0" applyFill="1" applyAlignment="1" applyProtection="1">
      <alignment horizontal="left"/>
    </xf>
    <xf numFmtId="0" fontId="0" fillId="3" borderId="0" xfId="0" applyFill="1" applyBorder="1" applyAlignment="1" applyProtection="1">
      <alignment horizontal="center" vertical="center"/>
    </xf>
    <xf numFmtId="10" fontId="6" fillId="3" borderId="0" xfId="3" applyNumberFormat="1" applyFont="1" applyFill="1" applyAlignment="1" applyProtection="1">
      <alignment horizontal="center" vertical="center"/>
    </xf>
    <xf numFmtId="176" fontId="0" fillId="3" borderId="0" xfId="2" applyNumberFormat="1" applyFont="1" applyFill="1" applyAlignment="1" applyProtection="1">
      <alignment horizontal="right" vertical="center"/>
    </xf>
    <xf numFmtId="176" fontId="6" fillId="3" borderId="0" xfId="0" applyNumberFormat="1" applyFont="1" applyFill="1" applyAlignment="1" applyProtection="1">
      <alignment horizontal="center" vertical="center"/>
    </xf>
    <xf numFmtId="176" fontId="0" fillId="3" borderId="0" xfId="2" applyNumberFormat="1" applyFont="1" applyFill="1" applyAlignment="1" applyProtection="1">
      <alignment horizontal="left" vertical="center"/>
    </xf>
    <xf numFmtId="44" fontId="0" fillId="3" borderId="0" xfId="2" applyFont="1" applyFill="1" applyAlignment="1" applyProtection="1">
      <alignment horizontal="center" vertical="center"/>
    </xf>
    <xf numFmtId="168" fontId="5" fillId="3" borderId="0" xfId="0" applyNumberFormat="1" applyFont="1" applyFill="1" applyAlignment="1" applyProtection="1">
      <alignment horizontal="center" vertical="center"/>
    </xf>
    <xf numFmtId="0" fontId="6" fillId="3" borderId="0" xfId="1" applyNumberFormat="1" applyFont="1" applyFill="1" applyAlignment="1" applyProtection="1">
      <alignment horizontal="center" vertical="center"/>
    </xf>
    <xf numFmtId="164" fontId="0" fillId="3" borderId="0" xfId="3" applyNumberFormat="1" applyFont="1" applyFill="1" applyAlignment="1" applyProtection="1">
      <alignment vertical="center"/>
    </xf>
    <xf numFmtId="169" fontId="0" fillId="3" borderId="0" xfId="0" applyNumberFormat="1" applyFill="1" applyAlignment="1" applyProtection="1">
      <alignment horizontal="right" vertical="center"/>
    </xf>
    <xf numFmtId="43" fontId="0" fillId="3" borderId="0" xfId="1" applyFont="1" applyFill="1" applyBorder="1" applyAlignment="1" applyProtection="1">
      <alignment vertical="center"/>
    </xf>
    <xf numFmtId="167" fontId="0" fillId="3" borderId="0" xfId="0" applyNumberFormat="1" applyFill="1" applyBorder="1" applyAlignment="1" applyProtection="1">
      <alignment vertical="center"/>
    </xf>
    <xf numFmtId="43" fontId="0" fillId="3" borderId="0" xfId="1" applyFont="1" applyFill="1" applyAlignment="1" applyProtection="1">
      <alignment vertical="center"/>
    </xf>
    <xf numFmtId="174" fontId="0" fillId="3" borderId="0" xfId="3" applyNumberFormat="1" applyFont="1" applyFill="1" applyAlignment="1" applyProtection="1">
      <alignment vertical="center"/>
    </xf>
    <xf numFmtId="175" fontId="0" fillId="3" borderId="0" xfId="1" applyNumberFormat="1" applyFont="1" applyFill="1" applyAlignment="1" applyProtection="1">
      <alignment vertical="center"/>
    </xf>
    <xf numFmtId="173" fontId="0" fillId="3" borderId="0" xfId="3" applyNumberFormat="1" applyFont="1" applyFill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0" fillId="3" borderId="0" xfId="0" applyFill="1" applyAlignment="1" applyProtection="1">
      <alignment horizontal="right" vertical="center"/>
    </xf>
    <xf numFmtId="0" fontId="0" fillId="3" borderId="0" xfId="0" applyFill="1" applyAlignment="1" applyProtection="1">
      <alignment horizontal="right" vertical="center"/>
    </xf>
    <xf numFmtId="0" fontId="7" fillId="3" borderId="0" xfId="0" applyFont="1" applyFill="1" applyAlignment="1" applyProtection="1">
      <alignment vertical="center"/>
    </xf>
    <xf numFmtId="0" fontId="8" fillId="3" borderId="0" xfId="0" applyFont="1" applyFill="1" applyAlignment="1" applyProtection="1">
      <alignment vertical="center"/>
    </xf>
    <xf numFmtId="0" fontId="0" fillId="3" borderId="1" xfId="0" applyFill="1" applyBorder="1" applyAlignment="1" applyProtection="1">
      <alignment vertical="center"/>
    </xf>
    <xf numFmtId="0" fontId="0" fillId="3" borderId="1" xfId="0" applyFill="1" applyBorder="1" applyAlignment="1" applyProtection="1">
      <alignment horizontal="center" vertical="center"/>
    </xf>
    <xf numFmtId="164" fontId="0" fillId="3" borderId="1" xfId="3" applyNumberFormat="1" applyFont="1" applyFill="1" applyBorder="1" applyAlignment="1" applyProtection="1">
      <alignment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166" fontId="0" fillId="3" borderId="1" xfId="2" applyNumberFormat="1" applyFont="1" applyFill="1" applyBorder="1" applyAlignment="1" applyProtection="1">
      <alignment vertical="center"/>
    </xf>
    <xf numFmtId="165" fontId="0" fillId="3" borderId="1" xfId="0" applyNumberFormat="1" applyFill="1" applyBorder="1" applyAlignment="1" applyProtection="1">
      <alignment vertical="center"/>
    </xf>
    <xf numFmtId="0" fontId="0" fillId="3" borderId="0" xfId="0" applyFill="1" applyAlignment="1" applyProtection="1">
      <alignment horizontal="right"/>
    </xf>
    <xf numFmtId="167" fontId="0" fillId="3" borderId="0" xfId="2" applyNumberFormat="1" applyFont="1" applyFill="1" applyAlignment="1" applyProtection="1">
      <alignment horizontal="right" vertical="center"/>
    </xf>
    <xf numFmtId="166" fontId="0" fillId="3" borderId="0" xfId="2" applyNumberFormat="1" applyFont="1" applyFill="1" applyAlignment="1" applyProtection="1">
      <alignment horizontal="right" vertical="center"/>
    </xf>
    <xf numFmtId="171" fontId="0" fillId="3" borderId="0" xfId="2" applyNumberFormat="1" applyFont="1" applyFill="1" applyAlignment="1" applyProtection="1">
      <alignment horizontal="right" vertical="center"/>
    </xf>
    <xf numFmtId="172" fontId="0" fillId="4" borderId="0" xfId="0" applyNumberFormat="1" applyFill="1" applyAlignment="1" applyProtection="1">
      <alignment horizontal="right"/>
    </xf>
    <xf numFmtId="0" fontId="3" fillId="3" borderId="0" xfId="0" applyFont="1" applyFill="1" applyAlignment="1" applyProtection="1">
      <alignment horizontal="right" vertical="center"/>
    </xf>
    <xf numFmtId="170" fontId="0" fillId="3" borderId="0" xfId="0" applyNumberFormat="1" applyFill="1" applyAlignment="1" applyProtection="1">
      <alignment horizontal="right" vertical="center"/>
    </xf>
    <xf numFmtId="172" fontId="0" fillId="3" borderId="0" xfId="0" applyNumberFormat="1" applyFill="1" applyAlignment="1" applyProtection="1">
      <alignment horizontal="right"/>
    </xf>
    <xf numFmtId="49" fontId="0" fillId="3" borderId="0" xfId="0" applyNumberFormat="1" applyFill="1" applyAlignment="1" applyProtection="1">
      <alignment vertical="center"/>
    </xf>
    <xf numFmtId="167" fontId="0" fillId="3" borderId="0" xfId="0" applyNumberFormat="1" applyFill="1" applyProtection="1"/>
    <xf numFmtId="177" fontId="0" fillId="2" borderId="0" xfId="0" applyNumberFormat="1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right" vertical="center"/>
    </xf>
    <xf numFmtId="0" fontId="5" fillId="3" borderId="0" xfId="0" applyFont="1" applyFill="1" applyAlignment="1" applyProtection="1">
      <alignment horizontal="right" vertical="center"/>
    </xf>
    <xf numFmtId="178" fontId="0" fillId="3" borderId="0" xfId="0" applyNumberFormat="1" applyFill="1" applyAlignment="1" applyProtection="1">
      <alignment vertical="center"/>
    </xf>
    <xf numFmtId="0" fontId="9" fillId="3" borderId="0" xfId="0" applyFont="1" applyFill="1" applyAlignment="1" applyProtection="1">
      <alignment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2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5" formatCode="General\ &quot;Lot(s)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-* #,##0\ &quot;€&quot;_-;\-* #,##0\ &quot;€&quot;_-;_-* &quot;-&quot;??\ &quot;€&quot;_-;_-@_-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microsoft.com/office/2007/relationships/hdphoto" Target="../media/hdphoto1.wdp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804659</xdr:colOff>
      <xdr:row>1</xdr:row>
      <xdr:rowOff>92470</xdr:rowOff>
    </xdr:from>
    <xdr:to>
      <xdr:col>11</xdr:col>
      <xdr:colOff>274160</xdr:colOff>
      <xdr:row>4</xdr:row>
      <xdr:rowOff>42362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B9FDD5A9-F2DD-48B1-88E9-08C22AE8C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8333" y="282970"/>
          <a:ext cx="521392" cy="521392"/>
        </a:xfrm>
        <a:prstGeom prst="rect">
          <a:avLst/>
        </a:prstGeom>
      </xdr:spPr>
    </xdr:pic>
    <xdr:clientData/>
  </xdr:twoCellAnchor>
  <xdr:twoCellAnchor editAs="absolute">
    <xdr:from>
      <xdr:col>10</xdr:col>
      <xdr:colOff>436983</xdr:colOff>
      <xdr:row>4</xdr:row>
      <xdr:rowOff>135480</xdr:rowOff>
    </xdr:from>
    <xdr:to>
      <xdr:col>11</xdr:col>
      <xdr:colOff>641837</xdr:colOff>
      <xdr:row>5</xdr:row>
      <xdr:rowOff>124980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84B003B9-09B9-4AB9-B60C-3DEFCD23C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0657" y="897480"/>
          <a:ext cx="1256745" cy="180000"/>
        </a:xfrm>
        <a:prstGeom prst="rect">
          <a:avLst/>
        </a:prstGeom>
      </xdr:spPr>
    </xdr:pic>
    <xdr:clientData/>
  </xdr:twoCellAnchor>
  <xdr:twoCellAnchor editAs="absolute">
    <xdr:from>
      <xdr:col>10</xdr:col>
      <xdr:colOff>615355</xdr:colOff>
      <xdr:row>7</xdr:row>
      <xdr:rowOff>137027</xdr:rowOff>
    </xdr:from>
    <xdr:to>
      <xdr:col>11</xdr:col>
      <xdr:colOff>463464</xdr:colOff>
      <xdr:row>9</xdr:row>
      <xdr:rowOff>119142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4C4AF171-7124-456A-82E2-4E06CC184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9029" y="1470527"/>
          <a:ext cx="900000" cy="363115"/>
        </a:xfrm>
        <a:prstGeom prst="rect">
          <a:avLst/>
        </a:prstGeom>
      </xdr:spPr>
    </xdr:pic>
    <xdr:clientData/>
  </xdr:twoCellAnchor>
  <xdr:twoCellAnchor editAs="absolute">
    <xdr:from>
      <xdr:col>10</xdr:col>
      <xdr:colOff>743674</xdr:colOff>
      <xdr:row>9</xdr:row>
      <xdr:rowOff>72887</xdr:rowOff>
    </xdr:from>
    <xdr:to>
      <xdr:col>11</xdr:col>
      <xdr:colOff>335145</xdr:colOff>
      <xdr:row>11</xdr:row>
      <xdr:rowOff>123887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5AA0B251-11F3-4997-8761-049AAF851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1250" b="98750" l="10000" r="90000">
                      <a14:foregroundMark x1="28222" y1="26250" x2="28222" y2="26250"/>
                      <a14:foregroundMark x1="36333" y1="21094" x2="36333" y2="21094"/>
                      <a14:foregroundMark x1="43778" y1="6406" x2="43778" y2="6406"/>
                      <a14:foregroundMark x1="50667" y1="1250" x2="50667" y2="1250"/>
                      <a14:foregroundMark x1="53889" y1="93125" x2="53889" y2="93125"/>
                      <a14:foregroundMark x1="31444" y1="58750" x2="31444" y2="58750"/>
                      <a14:foregroundMark x1="32556" y1="59219" x2="32556" y2="59219"/>
                      <a14:foregroundMark x1="32556" y1="59219" x2="32556" y2="59219"/>
                      <a14:foregroundMark x1="35111" y1="62187" x2="35111" y2="62187"/>
                      <a14:foregroundMark x1="37222" y1="63125" x2="37222" y2="63125"/>
                      <a14:foregroundMark x1="37222" y1="63594" x2="37222" y2="63594"/>
                      <a14:foregroundMark x1="37222" y1="63594" x2="37222" y2="63594"/>
                      <a14:foregroundMark x1="38333" y1="64375" x2="39444" y2="65625"/>
                      <a14:foregroundMark x1="39444" y1="65625" x2="39444" y2="65625"/>
                      <a14:foregroundMark x1="43556" y1="64844" x2="43556" y2="64844"/>
                      <a14:foregroundMark x1="42889" y1="63906" x2="42889" y2="63906"/>
                      <a14:foregroundMark x1="42333" y1="63906" x2="42111" y2="61875"/>
                      <a14:foregroundMark x1="33444" y1="65625" x2="31111" y2="59219"/>
                      <a14:foregroundMark x1="33444" y1="58438" x2="32000" y2="60938"/>
                      <a14:foregroundMark x1="34000" y1="57500" x2="30889" y2="54063"/>
                      <a14:foregroundMark x1="36889" y1="45000" x2="68111" y2="41094"/>
                      <a14:foregroundMark x1="68111" y1="41094" x2="39889" y2="35156"/>
                      <a14:foregroundMark x1="39889" y1="35156" x2="50444" y2="43281"/>
                      <a14:foregroundMark x1="69444" y1="59688" x2="41778" y2="63125"/>
                      <a14:foregroundMark x1="41778" y1="63125" x2="71333" y2="65781"/>
                      <a14:foregroundMark x1="71333" y1="65781" x2="43889" y2="59688"/>
                      <a14:foregroundMark x1="43889" y1="59688" x2="69444" y2="61406"/>
                      <a14:foregroundMark x1="69444" y1="61406" x2="43444" y2="60938"/>
                      <a14:foregroundMark x1="43444" y1="60938" x2="68778" y2="56250"/>
                      <a14:foregroundMark x1="68778" y1="56250" x2="40667" y2="45000"/>
                      <a14:foregroundMark x1="40667" y1="45000" x2="72333" y2="45000"/>
                      <a14:foregroundMark x1="72333" y1="45000" x2="40444" y2="44688"/>
                      <a14:foregroundMark x1="40444" y1="44688" x2="67000" y2="42500"/>
                      <a14:foregroundMark x1="67000" y1="42500" x2="38222" y2="35000"/>
                      <a14:foregroundMark x1="38222" y1="35000" x2="64000" y2="44063"/>
                      <a14:foregroundMark x1="64000" y1="44063" x2="66889" y2="32656"/>
                      <a14:foregroundMark x1="60556" y1="36875" x2="60556" y2="36875"/>
                      <a14:foregroundMark x1="60222" y1="34688" x2="66889" y2="34375"/>
                      <a14:foregroundMark x1="71444" y1="57500" x2="71444" y2="66875"/>
                      <a14:foregroundMark x1="49556" y1="34375" x2="43556" y2="34375"/>
                      <a14:foregroundMark x1="39444" y1="33906" x2="40667" y2="34688"/>
                      <a14:foregroundMark x1="39778" y1="35625" x2="41778" y2="40313"/>
                      <a14:foregroundMark x1="39222" y1="39844" x2="35444" y2="46719"/>
                      <a14:foregroundMark x1="33444" y1="58438" x2="29667" y2="66875"/>
                      <a14:foregroundMark x1="46111" y1="98750" x2="46111" y2="98750"/>
                      <a14:foregroundMark x1="34000" y1="57969" x2="28222" y2="5796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7348" y="1787387"/>
          <a:ext cx="643362" cy="432000"/>
        </a:xfrm>
        <a:prstGeom prst="rect">
          <a:avLst/>
        </a:prstGeom>
      </xdr:spPr>
    </xdr:pic>
    <xdr:clientData/>
  </xdr:twoCellAnchor>
  <xdr:twoCellAnchor editAs="absolute">
    <xdr:from>
      <xdr:col>10</xdr:col>
      <xdr:colOff>556134</xdr:colOff>
      <xdr:row>6</xdr:row>
      <xdr:rowOff>2548</xdr:rowOff>
    </xdr:from>
    <xdr:to>
      <xdr:col>11</xdr:col>
      <xdr:colOff>522685</xdr:colOff>
      <xdr:row>7</xdr:row>
      <xdr:rowOff>172048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952CA6C3-6834-4E31-83FC-A6889F65F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9808" y="1145548"/>
          <a:ext cx="1018442" cy="360000"/>
        </a:xfrm>
        <a:prstGeom prst="rect">
          <a:avLst/>
        </a:prstGeom>
      </xdr:spPr>
    </xdr:pic>
    <xdr:clientData/>
  </xdr:twoCellAnchor>
  <xdr:twoCellAnchor editAs="absolute">
    <xdr:from>
      <xdr:col>10</xdr:col>
      <xdr:colOff>559340</xdr:colOff>
      <xdr:row>11</xdr:row>
      <xdr:rowOff>70422</xdr:rowOff>
    </xdr:from>
    <xdr:to>
      <xdr:col>11</xdr:col>
      <xdr:colOff>519480</xdr:colOff>
      <xdr:row>14</xdr:row>
      <xdr:rowOff>71155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0D83BA4E-7CA6-4154-B4C9-33410A77F5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505" t="-2085" r="25867" b="2085"/>
        <a:stretch/>
      </xdr:blipFill>
      <xdr:spPr>
        <a:xfrm>
          <a:off x="10573014" y="2165922"/>
          <a:ext cx="1012031" cy="57596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8484B8FF-48D9-4888-B01D-FAE3754E73C9}" autoFormatId="16" applyNumberFormats="0" applyBorderFormats="0" applyFontFormats="0" applyPatternFormats="0" applyAlignmentFormats="0" applyWidthHeightFormats="0">
  <queryTableRefresh nextId="5">
    <queryTableFields count="3">
      <queryTableField id="1" name="Column1" tableColumnId="1"/>
      <queryTableField id="3" name="Column12" tableColumnId="3"/>
      <queryTableField id="2" name="Column39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refreshOnLoad="1" connectionId="2" xr16:uid="{A2C71813-0FD2-4EB9-A359-8BF9ECF4DA51}" autoFormatId="16" applyNumberFormats="0" applyBorderFormats="0" applyFontFormats="0" applyPatternFormats="0" applyAlignmentFormats="0" applyWidthHeightFormats="0">
  <queryTableRefresh nextId="11">
    <queryTableFields count="2">
      <queryTableField id="2" name="Europe" tableColumnId="2"/>
      <queryTableField id="3" name="Price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refreshOnLoad="1" connectionId="3" xr16:uid="{2C71B49E-0006-4A9D-AC7F-A413F5B08C92}" autoFormatId="16" applyNumberFormats="0" applyBorderFormats="0" applyFontFormats="0" applyPatternFormats="0" applyAlignmentFormats="0" applyWidthHeightFormats="0">
  <queryTableRefresh nextId="3">
    <queryTableFields count="2">
      <queryTableField id="1" name="America" tableColumnId="1"/>
      <queryTableField id="2" name="Pric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D75B0F-AE07-4CCD-8152-E6D03FE6604E}" name="Tableau1" displayName="Tableau1" ref="N15:AB16" totalsRowShown="0" headerRowDxfId="23" dataDxfId="22">
  <autoFilter ref="N15:AB16" xr:uid="{1C785D01-CFFE-40A6-BC1B-CB9342203EAB}"/>
  <tableColumns count="15">
    <tableColumn id="2" xr3:uid="{4EA9EF7A-B4F4-40DF-AFCC-D09126C5BF75}" name="DAX" dataDxfId="21" dataCellStyle="Monétaire"/>
    <tableColumn id="3" xr3:uid="{DF7C1E77-2A72-4F34-81DC-C194099EFCCD}" name="DAX position pour 1 lot = 1€" dataDxfId="20">
      <calculatedColumnFormula>IF(FLOOR(($C10*$G$10)/($G$8-$G$9)*(1/$E$20),$E$19)&gt;$E$17,50,FLOOR(($C10*$G$10)/($G$8-$G$9)*(1/$E$20),$E$19))</calculatedColumnFormula>
    </tableColumn>
    <tableColumn id="4" xr3:uid="{8D4BD699-145A-45CD-84DD-C72A2D8EE81B}" name="DOW" dataDxfId="19"/>
    <tableColumn id="15" xr3:uid="{21C15439-3739-4C71-9864-F37BF06DC29D}" name="Colonne1" dataDxfId="18"/>
    <tableColumn id="5" xr3:uid="{28697009-A7C7-4DC2-A70D-03D707C5F316}" name="Dow position pour 1 lot = 1$" dataDxfId="17">
      <calculatedColumnFormula>IF(FLOOR(($C10*$G$10)/($G$8-$G$9)*($G$6/$E$35),$E$34)&gt;$E$32,50,FLOOR(($C10*$G$10)/($G$8-$G$9)*($G$6/$E$35),$E$34))</calculatedColumnFormula>
    </tableColumn>
    <tableColumn id="1" xr3:uid="{0B93B4EF-FC86-430A-AE54-39F6FEA85290}" name="NQ" dataDxfId="16"/>
    <tableColumn id="6" xr3:uid="{1B281B4A-B0D8-4F09-B9E3-FDC4EE181A10}" name="NQ position pour 1 lot = 1$" dataDxfId="15">
      <calculatedColumnFormula>IF(FLOOR(($C10*$G$10)/($G$8-$G$9)*($G$6/$E$40),$E$39)&gt;$E$37,50,FLOOR(($C10*$G$10)/($G$8-$G$9)*($G$6/$E$40),$E$39))</calculatedColumnFormula>
    </tableColumn>
    <tableColumn id="7" xr3:uid="{B721B793-CE15-45E6-8D7B-387C1D3F5468}" name="RUSSEL" dataDxfId="14"/>
    <tableColumn id="8" xr3:uid="{B6FD8007-6791-4B3C-BBA6-B7655E0083B8}" name="RUSSEL position pour 1 lot = 1$" dataDxfId="13">
      <calculatedColumnFormula>IF(FLOOR(($C10*$G$10)/($G$8-$G$9)*($G$6/$E$50),$E$49)&gt;$E$47,50,FLOOR(($C10*$G$10)/($G$8-$G$9)*($G$6/$E$50),$E$49))</calculatedColumnFormula>
    </tableColumn>
    <tableColumn id="9" xr3:uid="{0E744539-6D6A-436F-8DFD-DCCADC387EA9}" name="S&amp;P" dataDxfId="12"/>
    <tableColumn id="10" xr3:uid="{B6F331E4-C801-415F-95D1-F9F4A35BE8ED}" name="S&amp;P position pour 1 lot = 1$" dataDxfId="11">
      <calculatedColumnFormula>IF(FLOOR(($C10*$G$10)/($G$8-$G$9)*($G$6/$E$45),$E$44)&gt;$E$42,50,FLOOR(($C10*$G$10)/($G$8-$G$9)*($G$6/$E$45),$E$44))</calculatedColumnFormula>
    </tableColumn>
    <tableColumn id="11" xr3:uid="{35D0E440-9327-4FCD-A20A-D86188C77BCE}" name="CAC" dataDxfId="10"/>
    <tableColumn id="12" xr3:uid="{108FB3E9-09F9-4FDD-BBEE-2E95DA547B36}" name="CAC position pour 1 lot = 1€" dataDxfId="9">
      <calculatedColumnFormula>IF(FLOOR(($C10*$G$10)/($G$8-$G$9)*(1/$E$25),$E$24)&gt;$E$22,50,FLOOR(($C10*$G$10)/($G$8-$G$9)*(1/$E$25),$E$24))</calculatedColumnFormula>
    </tableColumn>
    <tableColumn id="13" xr3:uid="{C70CAC96-8658-4E9D-901C-48E0F34F27AD}" name="FTSE" dataDxfId="8"/>
    <tableColumn id="14" xr3:uid="{D09125F0-575F-4D51-A00C-B0A9ACFF7EFE}" name="FTSE position pour 1 lot = 1£" dataDxfId="7">
      <calculatedColumnFormula>IF(FLOOR(($C10*$G$10)/($G$8-$G$9)*($G$6/$E$30),$E$29)&gt;$E$27,50,FLOOR(($C10*$G$10)/($G$8-$G$9)*($G$6/$E$30),$E$29))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90A73C-5EB1-44C5-8D00-1C480E36565E}" name="EUR_USD" displayName="EUR_USD" ref="A1:C8" tableType="queryTable" totalsRowShown="0">
  <autoFilter ref="A1:C8" xr:uid="{87F20B49-5219-40EB-ABFF-A43F5491B5F2}"/>
  <tableColumns count="3">
    <tableColumn id="1" xr3:uid="{92608335-D882-4EDD-9B4F-220E8CE5A308}" uniqueName="1" name="Column1" queryTableFieldId="1" dataDxfId="6"/>
    <tableColumn id="3" xr3:uid="{96D35B16-C04C-4C3C-AA20-1EE65E1686B9}" uniqueName="3" name="Column12" queryTableFieldId="3" dataDxfId="5"/>
    <tableColumn id="2" xr3:uid="{6DB18218-C78C-483E-855C-3C34E6FC9859}" uniqueName="2" name="Column39" queryTableFieldId="2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E862FD4-508A-46FB-A787-E0571D4C31DF}" name="INDICES_EU" displayName="INDICES_EU" ref="A1:B6" tableType="queryTable" totalsRowShown="0">
  <autoFilter ref="A1:B6" xr:uid="{13DFFF5E-B6DF-434C-A5B8-ABDB32D6AACD}"/>
  <tableColumns count="2">
    <tableColumn id="2" xr3:uid="{FFFC18DA-330D-4C0F-8589-5A002568001C}" uniqueName="2" name="Europe" queryTableFieldId="2" dataDxfId="3"/>
    <tableColumn id="3" xr3:uid="{7A76238C-1A10-4001-973A-51BA7F24397B}" uniqueName="3" name="Price" queryTableFieldId="3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A406F16-670C-4C8C-842A-EB94D18527FD}" name="INDICES_US" displayName="INDICES_US" ref="A1:B7" tableType="queryTable" totalsRowShown="0">
  <autoFilter ref="A1:B7" xr:uid="{8FFCCA41-10E3-4F1F-99F5-5DE640BD5966}"/>
  <tableColumns count="2">
    <tableColumn id="1" xr3:uid="{4CC1BB7A-06D6-4418-8FB3-D09447F36A9E}" uniqueName="1" name="America" queryTableFieldId="1" dataDxfId="1"/>
    <tableColumn id="2" xr3:uid="{46AD0008-D760-40DE-8137-31E33DBB656A}" uniqueName="2" name="Pric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C8223-DA7D-4237-9581-BAA9E88D7057}">
  <dimension ref="A1:AT55"/>
  <sheetViews>
    <sheetView showGridLines="0" tabSelected="1" zoomScale="85" zoomScaleNormal="85" workbookViewId="0">
      <selection activeCell="B4" sqref="B4"/>
    </sheetView>
  </sheetViews>
  <sheetFormatPr baseColWidth="10" defaultColWidth="0" defaultRowHeight="15" zeroHeight="1" x14ac:dyDescent="0.25"/>
  <cols>
    <col min="1" max="1" width="6.28515625" style="5" customWidth="1"/>
    <col min="2" max="2" width="21.7109375" style="5" customWidth="1"/>
    <col min="3" max="3" width="11.7109375" style="5" customWidth="1"/>
    <col min="4" max="5" width="15.7109375" style="5" customWidth="1"/>
    <col min="6" max="6" width="15.7109375" style="11" customWidth="1"/>
    <col min="7" max="11" width="15.7109375" style="5" customWidth="1"/>
    <col min="12" max="12" width="14.140625" style="5" customWidth="1"/>
    <col min="13" max="13" width="10" style="5" customWidth="1"/>
    <col min="14" max="28" width="10" style="5" hidden="1" customWidth="1"/>
    <col min="29" max="16384" width="5" style="5" hidden="1"/>
  </cols>
  <sheetData>
    <row r="1" spans="1:46" ht="15" customHeight="1" x14ac:dyDescent="0.25">
      <c r="A1" s="62">
        <f>1</f>
        <v>1</v>
      </c>
    </row>
    <row r="2" spans="1:46" ht="15" customHeight="1" x14ac:dyDescent="0.25">
      <c r="A2" s="62" t="str">
        <f>'Taux EUR USD GBP'!C8</f>
        <v>1,1865</v>
      </c>
      <c r="C2" s="6"/>
      <c r="D2" s="7" t="s">
        <v>1</v>
      </c>
      <c r="E2" s="7" t="s">
        <v>2</v>
      </c>
      <c r="F2" s="7" t="s">
        <v>29</v>
      </c>
      <c r="G2" s="7" t="s">
        <v>32</v>
      </c>
      <c r="H2" s="7" t="s">
        <v>33</v>
      </c>
      <c r="I2" s="7" t="s">
        <v>53</v>
      </c>
      <c r="J2" s="7" t="s">
        <v>54</v>
      </c>
      <c r="K2" s="7"/>
    </row>
    <row r="3" spans="1:46" ht="15" customHeight="1" x14ac:dyDescent="0.25">
      <c r="A3" s="62" t="str">
        <f>'Taux EUR USD GBP'!B8</f>
        <v>0,89012</v>
      </c>
      <c r="C3" s="6" t="s">
        <v>78</v>
      </c>
      <c r="D3" s="8">
        <f>E18</f>
        <v>1</v>
      </c>
      <c r="E3" s="8">
        <f>E33</f>
        <v>2</v>
      </c>
      <c r="F3" s="8">
        <f>E38</f>
        <v>0.75</v>
      </c>
      <c r="G3" s="8">
        <f>E48</f>
        <v>0.4</v>
      </c>
      <c r="H3" s="8">
        <f>E43</f>
        <v>0.5</v>
      </c>
      <c r="I3" s="8">
        <f>E23</f>
        <v>1.5</v>
      </c>
      <c r="J3" s="8">
        <f>E28</f>
        <v>1.5</v>
      </c>
      <c r="K3" s="8"/>
      <c r="N3" s="5" t="s">
        <v>2</v>
      </c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46" ht="15" customHeight="1" x14ac:dyDescent="0.25">
      <c r="C4" s="6" t="s">
        <v>79</v>
      </c>
      <c r="D4" s="9">
        <f>MROUND(((G10*C10*A1)/(E19))+G9,E18)</f>
        <v>31</v>
      </c>
      <c r="E4" s="9">
        <f>MROUND(((G10*C10*A2)/(E34))+G9,E33)</f>
        <v>188</v>
      </c>
      <c r="F4" s="9">
        <f>MROUND(((G10*C10*A2)/(E39))+G9,E38)</f>
        <v>46.5</v>
      </c>
      <c r="G4" s="9">
        <f>MROUND(((G10*C10*A2)/(E49))+G9,E48)</f>
        <v>18.400000000000002</v>
      </c>
      <c r="H4" s="9">
        <f>MROUND(((G10*C10*A2)/(E44))+G9,E43)</f>
        <v>18.5</v>
      </c>
      <c r="I4" s="9">
        <f>MROUND(((G10*C10*A1)/(E24))+G9,E23)</f>
        <v>79.5</v>
      </c>
      <c r="J4" s="9">
        <f>MROUND(((G10*C10*A3)/(E29))+G9,E28)</f>
        <v>70.5</v>
      </c>
      <c r="K4" s="9"/>
      <c r="N4" s="5" t="s">
        <v>29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46" ht="15" customHeight="1" x14ac:dyDescent="0.25">
      <c r="F5" s="5"/>
      <c r="N5" s="5" t="s">
        <v>55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46" ht="15" customHeight="1" x14ac:dyDescent="0.25">
      <c r="D6" s="59" t="s">
        <v>82</v>
      </c>
      <c r="E6" s="59"/>
      <c r="F6" s="59"/>
      <c r="G6" s="10" t="str">
        <f>IF(C15="FTSE",'Taux EUR USD GBP'!B8,IF(OR('Taille Lots'!C15="DOW",'Taille Lots'!C15="NQ",'Taille Lots'!C15="S&amp;P",'Taille Lots'!C15="RUSSELL"),'Taux EUR USD GBP'!C8,IF(OR('Taille Lots'!C15="CAC",'Taille Lots'!C15="DAX"),1)))</f>
        <v>0,89012</v>
      </c>
      <c r="H6" s="11" t="str">
        <f>IF(OR(C15="DOW",C15="NQ",C15="S&amp;P",C15="RUSSELL"),"$",IF(C15="FTSE","£",""))</f>
        <v>£</v>
      </c>
      <c r="I6" s="13"/>
      <c r="J6" s="13"/>
      <c r="N6" s="5" t="s">
        <v>33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46" ht="15" customHeight="1" x14ac:dyDescent="0.25">
      <c r="B7" s="5" t="s">
        <v>0</v>
      </c>
      <c r="C7" s="3">
        <v>10.5</v>
      </c>
      <c r="D7" s="59" t="s">
        <v>28</v>
      </c>
      <c r="E7" s="59"/>
      <c r="F7" s="59"/>
      <c r="G7" s="12" t="str">
        <f>IF(C15="DOW",'INDICES US'!B2,IF(C15="NQ",'INDICES US'!B4,IF(C15="RUSSELL",'INDICES US'!B7,IF(C15="S&amp;P",'INDICES US'!B3,IF(C15="DAX",'INDICES EU'!B3,IF(C15="CAC",'INDICES EU'!B4,IF(C15="FTSE",'INDICES EU'!B2,"Erreur")))))))</f>
        <v>6453</v>
      </c>
      <c r="H7" s="11" t="s">
        <v>80</v>
      </c>
      <c r="I7" s="13"/>
      <c r="J7" s="13"/>
      <c r="K7" s="13"/>
      <c r="L7" s="13"/>
      <c r="M7" s="13"/>
      <c r="N7" s="5" t="s">
        <v>1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46" ht="15" customHeight="1" x14ac:dyDescent="0.25">
      <c r="B8" s="5" t="s">
        <v>83</v>
      </c>
      <c r="C8" s="3">
        <v>1</v>
      </c>
      <c r="D8" s="59" t="s">
        <v>0</v>
      </c>
      <c r="E8" s="59"/>
      <c r="F8" s="14">
        <f>IFERROR(ROUND(((C10*G10*(G6/IF(C15="DOW",E35,IF(C15="NQ",E40,IF(C15="RUSSELL",E50,IF(C15="S&amp;P",E45,IF(C15="DAX",E20,IF(C15="CAC",E25,IF(C15="FTSE",E30)))))))))/(G13+IF(C15="DOW",E34,IF(C15="NQ",E39,IF(C15="RUSSELL",E49,IF(C15="S&amp;P",E44,IF(C15="DAX",E19,IF(C15="CAC",E24,IF(C15="FTSE",E29)))))))))+G9,0),"")</f>
        <v>11</v>
      </c>
      <c r="G8" s="15">
        <f>C7+C8</f>
        <v>11.5</v>
      </c>
      <c r="H8" s="16">
        <f>IFERROR(ROUND((C10*G10*(G6/IF(C15="DOW",E35,IF(C15="NQ",E40,IF(C15="RUSSELL",E50,IF(C15="S&amp;P",E45,IF(C15="DAX",E20,IF(C15="CAC",E25,IF(C15="FTSE",E30)))))))))/(G13)+G9,0),"")</f>
        <v>14</v>
      </c>
      <c r="I8" s="13"/>
      <c r="J8" s="13"/>
      <c r="K8" s="13"/>
      <c r="L8" s="13"/>
      <c r="M8" s="13"/>
      <c r="N8" s="5" t="s">
        <v>53</v>
      </c>
      <c r="O8" s="32"/>
    </row>
    <row r="9" spans="1:46" ht="15" customHeight="1" x14ac:dyDescent="0.25">
      <c r="D9" s="59" t="s">
        <v>8</v>
      </c>
      <c r="E9" s="59"/>
      <c r="F9" s="59"/>
      <c r="G9" s="17">
        <v>-0.5</v>
      </c>
      <c r="H9" s="18"/>
      <c r="I9" s="13"/>
      <c r="J9" s="13"/>
      <c r="K9" s="13"/>
      <c r="L9" s="13"/>
      <c r="M9" s="13"/>
      <c r="N9" s="5" t="s">
        <v>54</v>
      </c>
    </row>
    <row r="10" spans="1:46" ht="15" customHeight="1" x14ac:dyDescent="0.25">
      <c r="B10" s="5" t="s">
        <v>3</v>
      </c>
      <c r="C10" s="4">
        <v>794</v>
      </c>
      <c r="D10" s="59" t="s">
        <v>13</v>
      </c>
      <c r="E10" s="59"/>
      <c r="F10" s="59"/>
      <c r="G10" s="20">
        <v>0.01</v>
      </c>
      <c r="H10" s="18"/>
      <c r="I10" s="13"/>
      <c r="J10" s="13"/>
      <c r="K10" s="13"/>
      <c r="L10" s="13"/>
      <c r="M10" s="13"/>
      <c r="N10" s="34"/>
    </row>
    <row r="11" spans="1:46" ht="15" customHeight="1" x14ac:dyDescent="0.25">
      <c r="B11" s="56" t="s">
        <v>93</v>
      </c>
      <c r="C11" s="57">
        <f>IFERROR(ROUND(G10*G8/G14,1),"")</f>
        <v>13.5</v>
      </c>
      <c r="D11" s="59" t="s">
        <v>3</v>
      </c>
      <c r="E11" s="59"/>
      <c r="F11" s="21">
        <f>IFERROR(ROUNDUP((C7-G9)/G10*(G13/G6),0),"")</f>
        <v>618</v>
      </c>
      <c r="G11" s="22">
        <f>C10</f>
        <v>794</v>
      </c>
      <c r="H11" s="23">
        <f>IFERROR(ROUNDUP((((C7-G9)/G10*((IF(C15="DOW",E34,IF(C15="NQ",E39,IF(C15="RUSSELL",E49,IF(C15="S&amp;P",E44,IF(C15="DAX",E19,IF(C15="CAC",E24,IF(C15="FTSE",E29)))))))/G6))))+F11,0),"")</f>
        <v>742</v>
      </c>
      <c r="I11" s="19"/>
      <c r="J11" s="19"/>
      <c r="K11" s="19"/>
      <c r="L11" s="19"/>
      <c r="M11" s="19"/>
    </row>
    <row r="12" spans="1:46" ht="15" customHeight="1" x14ac:dyDescent="0.25">
      <c r="B12" s="5" t="s">
        <v>94</v>
      </c>
      <c r="C12" s="58">
        <v>1837.88</v>
      </c>
      <c r="F12" s="5"/>
      <c r="G12" s="7"/>
      <c r="H12" s="24"/>
      <c r="I12" s="13"/>
      <c r="J12" s="13"/>
      <c r="K12" s="13"/>
      <c r="L12" s="13"/>
      <c r="M12" s="13"/>
      <c r="N12" s="40"/>
      <c r="O12" s="41" t="s">
        <v>1</v>
      </c>
      <c r="P12" s="41"/>
      <c r="Q12" s="41"/>
      <c r="R12" s="41" t="s">
        <v>2</v>
      </c>
      <c r="S12" s="40"/>
      <c r="T12" s="41" t="s">
        <v>29</v>
      </c>
      <c r="U12" s="40"/>
      <c r="V12" s="41" t="s">
        <v>32</v>
      </c>
      <c r="W12" s="40"/>
      <c r="X12" s="41" t="s">
        <v>33</v>
      </c>
      <c r="Y12" s="40"/>
      <c r="Z12" s="41" t="s">
        <v>53</v>
      </c>
      <c r="AA12" s="40"/>
      <c r="AB12" s="41" t="s">
        <v>54</v>
      </c>
    </row>
    <row r="13" spans="1:46" ht="15" customHeight="1" x14ac:dyDescent="0.25">
      <c r="B13" s="5" t="s">
        <v>95</v>
      </c>
      <c r="C13" s="61">
        <f>IFERROR(C12-C11,"")</f>
        <v>1824.38</v>
      </c>
      <c r="D13" s="60" t="s">
        <v>6</v>
      </c>
      <c r="E13" s="60"/>
      <c r="F13" s="60"/>
      <c r="G13" s="25">
        <f>IFERROR(IF(OR($C$10="",$C$15=""),"",IF($C$15="DAX",Tableau1[DAX position pour 1 lot = 1€],IF($C$15="DOW",Tableau1[Dow position pour 1 lot = 1$],IF($C$15="NQ",Tableau1[NQ position pour 1 lot = 1$],IF($C$15="RUSSELL",Tableau1[RUSSEL position pour 1 lot = 1$],IF($C$15="S&amp;P",Tableau1[S&amp;P position pour 1 lot = 1$],IF($C$15="CAC",Tableau1[CAC position pour 1 lot = 1€],IF($C$15="FTSE",Tableau1[FTSE position pour 1 lot = 1£])))))))),"")</f>
        <v>0.5</v>
      </c>
      <c r="H13" s="11"/>
      <c r="I13" s="19"/>
      <c r="J13" s="19"/>
      <c r="K13" s="19"/>
      <c r="L13" s="19"/>
      <c r="M13" s="19"/>
      <c r="N13" s="42"/>
      <c r="O13" s="43" t="s">
        <v>4</v>
      </c>
      <c r="P13" s="43"/>
      <c r="Q13" s="43"/>
      <c r="R13" s="43" t="s">
        <v>5</v>
      </c>
      <c r="S13" s="40"/>
      <c r="T13" s="43" t="s">
        <v>38</v>
      </c>
      <c r="U13" s="40"/>
      <c r="V13" s="43" t="s">
        <v>39</v>
      </c>
      <c r="W13" s="40"/>
      <c r="X13" s="43" t="s">
        <v>39</v>
      </c>
      <c r="Y13" s="40"/>
      <c r="Z13" s="43" t="s">
        <v>81</v>
      </c>
      <c r="AA13" s="40"/>
      <c r="AB13" s="43" t="s">
        <v>81</v>
      </c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</row>
    <row r="14" spans="1:46" ht="15" customHeight="1" x14ac:dyDescent="0.25">
      <c r="B14" s="5" t="s">
        <v>96</v>
      </c>
      <c r="C14" s="61">
        <f>IFERROR(C12+C11,"")</f>
        <v>1851.38</v>
      </c>
      <c r="D14" s="59" t="s">
        <v>7</v>
      </c>
      <c r="E14" s="59"/>
      <c r="F14" s="59"/>
      <c r="G14" s="20">
        <f>IFERROR(IF(OR(C10="",C15=""),"",IF(OR(C15="DAX",C15="CAC"),G13*(G8-G9)/C10,IF(OR(C15="DOW",C15="NQ",C15="RUSSELL",C15="S&amp;P"),(G13/G6)*(G8-G9)/(C10),IF(C15="FTSE",(G13/G6)*(G8-G9)/(C10))))),"")</f>
        <v>8.4895014862853245E-3</v>
      </c>
      <c r="I14" s="19"/>
      <c r="J14" s="19"/>
      <c r="K14" s="19"/>
      <c r="L14" s="19"/>
      <c r="M14" s="19"/>
      <c r="N14" s="42"/>
      <c r="O14" s="41"/>
      <c r="P14" s="41"/>
      <c r="Q14" s="41"/>
      <c r="R14" s="41"/>
      <c r="S14" s="40"/>
      <c r="T14" s="40"/>
      <c r="U14" s="40"/>
      <c r="V14" s="40"/>
      <c r="W14" s="40"/>
      <c r="X14" s="40"/>
      <c r="Y14" s="40"/>
      <c r="Z14" s="40"/>
      <c r="AA14" s="40"/>
      <c r="AB14" s="40"/>
    </row>
    <row r="15" spans="1:46" ht="15" customHeight="1" x14ac:dyDescent="0.25">
      <c r="B15" s="5" t="s">
        <v>84</v>
      </c>
      <c r="C15" s="1" t="s">
        <v>54</v>
      </c>
      <c r="D15" s="59" t="s">
        <v>14</v>
      </c>
      <c r="E15" s="59"/>
      <c r="F15" s="59"/>
      <c r="G15" s="26">
        <f>IFERROR(ROUND(1*G13*G7/C10,1),"")</f>
        <v>4.0999999999999996</v>
      </c>
      <c r="H15" s="11"/>
      <c r="I15" s="19"/>
      <c r="J15" s="19"/>
      <c r="K15" s="19"/>
      <c r="L15" s="19"/>
      <c r="M15" s="19"/>
      <c r="N15" s="41" t="s">
        <v>1</v>
      </c>
      <c r="O15" s="44" t="s">
        <v>56</v>
      </c>
      <c r="P15" s="44" t="s">
        <v>2</v>
      </c>
      <c r="Q15" s="44" t="s">
        <v>85</v>
      </c>
      <c r="R15" s="44" t="s">
        <v>34</v>
      </c>
      <c r="S15" s="44" t="s">
        <v>29</v>
      </c>
      <c r="T15" s="44" t="s">
        <v>35</v>
      </c>
      <c r="U15" s="44" t="s">
        <v>32</v>
      </c>
      <c r="V15" s="45" t="s">
        <v>36</v>
      </c>
      <c r="W15" s="44" t="s">
        <v>33</v>
      </c>
      <c r="X15" s="45" t="s">
        <v>37</v>
      </c>
      <c r="Y15" s="44" t="s">
        <v>53</v>
      </c>
      <c r="Z15" s="45" t="s">
        <v>57</v>
      </c>
      <c r="AA15" s="44" t="s">
        <v>54</v>
      </c>
      <c r="AB15" s="45" t="s">
        <v>70</v>
      </c>
    </row>
    <row r="16" spans="1:46" x14ac:dyDescent="0.25">
      <c r="E16" s="27"/>
      <c r="G16" s="13"/>
      <c r="H16" s="13"/>
      <c r="I16" s="13"/>
      <c r="J16" s="13"/>
      <c r="K16" s="13"/>
      <c r="L16" s="13"/>
      <c r="M16" s="13"/>
      <c r="N16" s="46" t="s">
        <v>1</v>
      </c>
      <c r="O16" s="47">
        <f>IF(FLOOR(($C10*$G$10)/($G$8-$G$9)*(1/$E$20),$E$19)&gt;$E$17,50,FLOOR(($C10*$G$10)/($G$8-$G$9)*(1/$E$20),$E$19))</f>
        <v>0.5</v>
      </c>
      <c r="P16" s="47" t="s">
        <v>2</v>
      </c>
      <c r="Q16" s="47"/>
      <c r="R16" s="47">
        <f>IF(FLOOR(($C10*$G$10)/($G$8-$G$9)*($G$6/$E$35),$E$34)&gt;$E$32,50,FLOOR(($C10*$G$10)/($G$8-$G$9)*($G$6/$E$35),$E$34))</f>
        <v>0.55000000000000004</v>
      </c>
      <c r="S16" s="47" t="s">
        <v>29</v>
      </c>
      <c r="T16" s="47">
        <f>IF(FLOOR(($C10*$G$10)/($G$8-$G$9)*($G$6/$E$40),$E$39)&gt;$E$37,50,FLOOR(($C10*$G$10)/($G$8-$G$9)*($G$6/$E$40),$E$39))</f>
        <v>0.4</v>
      </c>
      <c r="U16" s="47" t="s">
        <v>32</v>
      </c>
      <c r="V16" s="47">
        <f>IF(FLOOR(($C10*$G$10)/($G$8-$G$9)*($G$6/$E$50),$E$49)&gt;$E$47,50,FLOOR(($C10*$G$10)/($G$8-$G$9)*($G$6/$E$50),$E$49))</f>
        <v>0.5</v>
      </c>
      <c r="W16" s="47" t="s">
        <v>33</v>
      </c>
      <c r="X16" s="47">
        <f>IF(FLOOR(($C10*$G$10)/($G$8-$G$9)*($G$6/$E$45),$E$44)&gt;$E$42,50,FLOOR(($C10*$G$10)/($G$8-$G$9)*($G$6/$E$45),$E$44))</f>
        <v>0.5</v>
      </c>
      <c r="Y16" s="47" t="s">
        <v>53</v>
      </c>
      <c r="Z16" s="47">
        <f>IF(FLOOR(($C10*$G$10)/($G$8-$G$9)*(1/$E$25),$E$24)&gt;$E$22,50,FLOOR(($C10*$G$10)/($G$8-$G$9)*(1/$E$25),$E$24))</f>
        <v>0.60000000000000009</v>
      </c>
      <c r="AA16" s="47" t="s">
        <v>54</v>
      </c>
      <c r="AB16" s="47">
        <f>IF(FLOOR(($C10*$G$10)/($G$8-$G$9)*($G$6/$E$30),$E$29)&gt;$E$27,50,FLOOR(($C10*$G$10)/($G$8-$G$9)*($G$6/$E$30),$E$29))</f>
        <v>0.5</v>
      </c>
    </row>
    <row r="17" spans="2:23" hidden="1" x14ac:dyDescent="0.25">
      <c r="B17" s="59" t="s">
        <v>88</v>
      </c>
      <c r="C17" s="59"/>
      <c r="D17" s="59"/>
      <c r="E17" s="28">
        <v>250</v>
      </c>
      <c r="F17" s="48"/>
      <c r="G17" s="29"/>
      <c r="H17" s="30"/>
      <c r="I17" s="13"/>
      <c r="J17" s="13"/>
      <c r="K17" s="13"/>
      <c r="L17" s="13"/>
      <c r="M17" s="13"/>
    </row>
    <row r="18" spans="2:23" hidden="1" x14ac:dyDescent="0.25">
      <c r="B18" s="59" t="s">
        <v>71</v>
      </c>
      <c r="C18" s="59"/>
      <c r="D18" s="59"/>
      <c r="E18" s="49">
        <v>1</v>
      </c>
      <c r="F18" s="48"/>
      <c r="G18" s="29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</row>
    <row r="19" spans="2:23" hidden="1" x14ac:dyDescent="0.25">
      <c r="B19" s="59" t="s">
        <v>9</v>
      </c>
      <c r="C19" s="59"/>
      <c r="D19" s="59"/>
      <c r="E19" s="36">
        <v>0.25</v>
      </c>
      <c r="F19" s="48"/>
      <c r="G19" s="29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</row>
    <row r="20" spans="2:23" hidden="1" x14ac:dyDescent="0.25">
      <c r="B20" s="59" t="s">
        <v>11</v>
      </c>
      <c r="C20" s="59"/>
      <c r="D20" s="59"/>
      <c r="E20" s="50">
        <v>1</v>
      </c>
      <c r="F20" s="48"/>
      <c r="G20" s="13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</row>
    <row r="21" spans="2:23" hidden="1" x14ac:dyDescent="0.25">
      <c r="B21" s="37"/>
      <c r="C21" s="37"/>
      <c r="D21" s="37"/>
      <c r="E21" s="50"/>
      <c r="F21" s="48"/>
      <c r="G21" s="13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</row>
    <row r="22" spans="2:23" hidden="1" x14ac:dyDescent="0.25">
      <c r="B22" s="59" t="s">
        <v>86</v>
      </c>
      <c r="C22" s="59"/>
      <c r="D22" s="59"/>
      <c r="E22" s="28">
        <v>100</v>
      </c>
      <c r="F22" s="48"/>
      <c r="G22" s="13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</row>
    <row r="23" spans="2:23" hidden="1" x14ac:dyDescent="0.25">
      <c r="B23" s="59" t="s">
        <v>72</v>
      </c>
      <c r="C23" s="59"/>
      <c r="D23" s="59"/>
      <c r="E23" s="49">
        <v>1.5</v>
      </c>
      <c r="F23" s="48"/>
      <c r="G23" s="13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</row>
    <row r="24" spans="2:23" hidden="1" x14ac:dyDescent="0.25">
      <c r="B24" s="59" t="s">
        <v>66</v>
      </c>
      <c r="C24" s="59"/>
      <c r="D24" s="59"/>
      <c r="E24" s="36">
        <v>0.1</v>
      </c>
      <c r="F24" s="48"/>
      <c r="G24" s="29"/>
      <c r="H24" s="38"/>
      <c r="I24" s="38"/>
      <c r="J24" s="38"/>
      <c r="K24" s="38"/>
      <c r="L24" s="38"/>
      <c r="M24" s="38"/>
      <c r="O24" s="38"/>
      <c r="P24" s="38"/>
      <c r="Q24" s="38"/>
      <c r="R24" s="38"/>
      <c r="S24" s="38"/>
      <c r="T24" s="38"/>
      <c r="U24" s="38"/>
      <c r="V24" s="38"/>
      <c r="W24" s="38"/>
    </row>
    <row r="25" spans="2:23" hidden="1" x14ac:dyDescent="0.25">
      <c r="B25" s="59" t="s">
        <v>67</v>
      </c>
      <c r="C25" s="59"/>
      <c r="D25" s="59"/>
      <c r="E25" s="50">
        <v>1</v>
      </c>
      <c r="F25" s="48"/>
      <c r="G25" s="31"/>
      <c r="H25" s="38"/>
      <c r="I25" s="38"/>
      <c r="J25" s="38"/>
      <c r="K25" s="38"/>
      <c r="L25" s="38"/>
      <c r="M25" s="38"/>
      <c r="O25" s="38"/>
      <c r="P25" s="38"/>
      <c r="Q25" s="38"/>
      <c r="R25" s="38"/>
      <c r="S25" s="38"/>
      <c r="T25" s="38"/>
      <c r="U25" s="38"/>
      <c r="V25" s="38"/>
      <c r="W25" s="38"/>
    </row>
    <row r="26" spans="2:23" hidden="1" x14ac:dyDescent="0.25">
      <c r="B26" s="37"/>
      <c r="C26" s="37"/>
      <c r="D26" s="37"/>
      <c r="E26" s="50"/>
      <c r="F26" s="48"/>
      <c r="G26" s="31"/>
      <c r="H26" s="38"/>
      <c r="I26" s="38"/>
      <c r="J26" s="38"/>
      <c r="K26" s="38"/>
      <c r="L26" s="38"/>
      <c r="M26" s="38"/>
      <c r="O26" s="38"/>
      <c r="P26" s="38"/>
      <c r="Q26" s="38"/>
      <c r="R26" s="38"/>
      <c r="S26" s="38"/>
      <c r="T26" s="38"/>
      <c r="U26" s="38"/>
      <c r="V26" s="38"/>
      <c r="W26" s="38"/>
    </row>
    <row r="27" spans="2:23" hidden="1" x14ac:dyDescent="0.25">
      <c r="B27" s="59" t="s">
        <v>87</v>
      </c>
      <c r="C27" s="59"/>
      <c r="D27" s="59"/>
      <c r="E27" s="28">
        <v>100</v>
      </c>
      <c r="F27" s="48"/>
      <c r="G27" s="31"/>
      <c r="H27" s="38"/>
      <c r="I27" s="38"/>
      <c r="J27" s="38"/>
      <c r="K27" s="38"/>
      <c r="L27" s="38"/>
      <c r="M27" s="38"/>
      <c r="O27" s="38"/>
      <c r="P27" s="38"/>
      <c r="Q27" s="38"/>
      <c r="R27" s="38"/>
      <c r="S27" s="38"/>
      <c r="T27" s="38"/>
      <c r="U27" s="38"/>
      <c r="V27" s="38"/>
      <c r="W27" s="38"/>
    </row>
    <row r="28" spans="2:23" hidden="1" x14ac:dyDescent="0.25">
      <c r="B28" s="59" t="s">
        <v>73</v>
      </c>
      <c r="C28" s="59"/>
      <c r="D28" s="59"/>
      <c r="E28" s="49">
        <v>1.5</v>
      </c>
      <c r="F28" s="48"/>
      <c r="G28" s="33"/>
      <c r="H28" s="38"/>
      <c r="I28" s="38"/>
      <c r="J28" s="38"/>
      <c r="K28" s="38"/>
      <c r="L28" s="38"/>
      <c r="M28" s="38"/>
      <c r="O28" s="38"/>
      <c r="P28" s="38"/>
      <c r="Q28" s="38"/>
      <c r="R28" s="38"/>
      <c r="S28" s="38"/>
      <c r="T28" s="38"/>
      <c r="U28" s="38"/>
      <c r="V28" s="38"/>
      <c r="W28" s="38"/>
    </row>
    <row r="29" spans="2:23" hidden="1" x14ac:dyDescent="0.25">
      <c r="B29" s="59" t="s">
        <v>68</v>
      </c>
      <c r="C29" s="59"/>
      <c r="D29" s="59"/>
      <c r="E29" s="36">
        <v>0.1</v>
      </c>
      <c r="F29" s="48"/>
      <c r="G29" s="34"/>
      <c r="H29" s="38"/>
      <c r="I29" s="38"/>
      <c r="J29" s="38"/>
      <c r="K29" s="38"/>
      <c r="L29" s="38"/>
      <c r="M29" s="38"/>
      <c r="O29" s="38"/>
      <c r="P29" s="38"/>
      <c r="Q29" s="38"/>
      <c r="R29" s="38"/>
      <c r="S29" s="38"/>
      <c r="T29" s="38"/>
      <c r="U29" s="38"/>
      <c r="V29" s="38"/>
      <c r="W29" s="38"/>
    </row>
    <row r="30" spans="2:23" hidden="1" x14ac:dyDescent="0.25">
      <c r="B30" s="59" t="s">
        <v>69</v>
      </c>
      <c r="C30" s="59"/>
      <c r="D30" s="59"/>
      <c r="E30" s="51">
        <v>1</v>
      </c>
      <c r="F30" s="52">
        <f>IF($C$15="FTSE",E30/$G$6,"")</f>
        <v>1.1234440300184245</v>
      </c>
      <c r="H30" s="38"/>
      <c r="I30" s="38"/>
      <c r="J30" s="38"/>
      <c r="K30" s="38"/>
      <c r="L30" s="38"/>
      <c r="M30" s="38"/>
      <c r="O30" s="38"/>
      <c r="P30" s="38"/>
      <c r="Q30" s="38"/>
      <c r="R30" s="38"/>
      <c r="S30" s="38"/>
      <c r="T30" s="38"/>
      <c r="U30" s="38"/>
      <c r="V30" s="38"/>
      <c r="W30" s="38"/>
    </row>
    <row r="31" spans="2:23" hidden="1" x14ac:dyDescent="0.25">
      <c r="B31" s="37"/>
      <c r="C31" s="37"/>
      <c r="D31" s="37"/>
      <c r="E31" s="51"/>
      <c r="F31" s="55"/>
      <c r="H31" s="38"/>
      <c r="I31" s="38"/>
      <c r="J31" s="38"/>
      <c r="K31" s="38"/>
      <c r="L31" s="38"/>
      <c r="M31" s="38"/>
      <c r="O31" s="38"/>
      <c r="P31" s="38"/>
      <c r="Q31" s="38"/>
      <c r="R31" s="38"/>
      <c r="S31" s="38"/>
      <c r="T31" s="38"/>
      <c r="U31" s="38"/>
      <c r="V31" s="38"/>
      <c r="W31" s="38"/>
    </row>
    <row r="32" spans="2:23" hidden="1" x14ac:dyDescent="0.25">
      <c r="B32" s="59" t="s">
        <v>89</v>
      </c>
      <c r="C32" s="59"/>
      <c r="D32" s="59"/>
      <c r="E32" s="28">
        <v>50</v>
      </c>
      <c r="F32" s="55"/>
      <c r="H32" s="38"/>
      <c r="I32" s="38"/>
      <c r="J32" s="38"/>
      <c r="K32" s="38"/>
      <c r="L32" s="38"/>
      <c r="M32" s="38"/>
      <c r="O32" s="38"/>
      <c r="P32" s="38"/>
      <c r="Q32" s="38"/>
      <c r="R32" s="38"/>
      <c r="S32" s="38"/>
      <c r="T32" s="38"/>
      <c r="U32" s="38"/>
      <c r="V32" s="38"/>
      <c r="W32" s="38"/>
    </row>
    <row r="33" spans="2:46" hidden="1" x14ac:dyDescent="0.25">
      <c r="B33" s="59" t="s">
        <v>74</v>
      </c>
      <c r="C33" s="59"/>
      <c r="D33" s="59"/>
      <c r="E33" s="49">
        <v>2</v>
      </c>
      <c r="F33" s="48"/>
      <c r="H33" s="38"/>
      <c r="I33" s="38"/>
      <c r="J33" s="38"/>
      <c r="K33" s="38"/>
      <c r="L33" s="38"/>
      <c r="M33" s="38"/>
      <c r="O33" s="38"/>
      <c r="P33" s="38"/>
      <c r="Q33" s="38"/>
      <c r="R33" s="38"/>
      <c r="S33" s="38"/>
      <c r="T33" s="38"/>
      <c r="U33" s="38"/>
      <c r="V33" s="38"/>
      <c r="W33" s="38"/>
    </row>
    <row r="34" spans="2:46" s="35" customFormat="1" hidden="1" x14ac:dyDescent="0.25">
      <c r="B34" s="59" t="s">
        <v>10</v>
      </c>
      <c r="C34" s="59"/>
      <c r="D34" s="59"/>
      <c r="E34" s="36">
        <v>0.05</v>
      </c>
      <c r="F34" s="53"/>
      <c r="G34" s="5"/>
      <c r="H34" s="39"/>
      <c r="I34" s="39"/>
      <c r="J34" s="39"/>
      <c r="K34" s="39"/>
      <c r="L34" s="39"/>
      <c r="M34" s="39"/>
      <c r="O34" s="38"/>
      <c r="P34" s="38"/>
      <c r="Q34" s="38"/>
      <c r="R34" s="38"/>
      <c r="S34" s="38"/>
      <c r="T34" s="38"/>
      <c r="U34" s="38"/>
      <c r="V34" s="38"/>
      <c r="W34" s="38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</row>
    <row r="35" spans="2:46" hidden="1" x14ac:dyDescent="0.25">
      <c r="B35" s="59" t="s">
        <v>12</v>
      </c>
      <c r="C35" s="59"/>
      <c r="D35" s="59"/>
      <c r="E35" s="54">
        <v>1</v>
      </c>
      <c r="F35" s="52" t="str">
        <f>IF($C$15="DOW",E35/$G$6,"")</f>
        <v/>
      </c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</row>
    <row r="36" spans="2:46" hidden="1" x14ac:dyDescent="0.25">
      <c r="B36" s="37"/>
      <c r="C36" s="37"/>
      <c r="D36" s="37"/>
      <c r="E36" s="54"/>
      <c r="F36" s="55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</row>
    <row r="37" spans="2:46" hidden="1" x14ac:dyDescent="0.25">
      <c r="B37" s="59" t="s">
        <v>90</v>
      </c>
      <c r="C37" s="59"/>
      <c r="D37" s="59"/>
      <c r="E37" s="28">
        <v>200</v>
      </c>
      <c r="F37" s="55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</row>
    <row r="38" spans="2:46" hidden="1" x14ac:dyDescent="0.25">
      <c r="B38" s="59" t="s">
        <v>75</v>
      </c>
      <c r="C38" s="59"/>
      <c r="D38" s="59"/>
      <c r="E38" s="49">
        <v>0.75</v>
      </c>
      <c r="F38" s="4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</row>
    <row r="39" spans="2:46" hidden="1" x14ac:dyDescent="0.25">
      <c r="B39" s="59" t="s">
        <v>30</v>
      </c>
      <c r="C39" s="59"/>
      <c r="D39" s="59"/>
      <c r="E39" s="36">
        <v>0.2</v>
      </c>
      <c r="F39" s="4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</row>
    <row r="40" spans="2:46" hidden="1" x14ac:dyDescent="0.25">
      <c r="B40" s="59" t="s">
        <v>31</v>
      </c>
      <c r="C40" s="59"/>
      <c r="D40" s="59"/>
      <c r="E40" s="54">
        <v>1</v>
      </c>
      <c r="F40" s="52" t="str">
        <f>IF($C$15="NQ",E40/$G$6,"")</f>
        <v/>
      </c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</row>
    <row r="41" spans="2:46" hidden="1" x14ac:dyDescent="0.25">
      <c r="B41" s="37"/>
      <c r="C41" s="37"/>
      <c r="D41" s="37"/>
      <c r="E41" s="54"/>
      <c r="F41" s="55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</row>
    <row r="42" spans="2:46" hidden="1" x14ac:dyDescent="0.25">
      <c r="B42" s="59" t="s">
        <v>91</v>
      </c>
      <c r="C42" s="59"/>
      <c r="D42" s="59"/>
      <c r="E42" s="28">
        <v>500</v>
      </c>
      <c r="F42" s="55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</row>
    <row r="43" spans="2:46" hidden="1" x14ac:dyDescent="0.25">
      <c r="B43" s="59" t="s">
        <v>76</v>
      </c>
      <c r="C43" s="59"/>
      <c r="D43" s="59"/>
      <c r="E43" s="49">
        <v>0.5</v>
      </c>
      <c r="F43" s="4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</row>
    <row r="44" spans="2:46" hidden="1" x14ac:dyDescent="0.25">
      <c r="B44" s="59" t="s">
        <v>62</v>
      </c>
      <c r="C44" s="59"/>
      <c r="D44" s="59"/>
      <c r="E44" s="36">
        <v>0.5</v>
      </c>
      <c r="F44" s="4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</row>
    <row r="45" spans="2:46" hidden="1" x14ac:dyDescent="0.25">
      <c r="B45" s="59" t="s">
        <v>63</v>
      </c>
      <c r="C45" s="59"/>
      <c r="D45" s="59"/>
      <c r="E45" s="54">
        <v>1</v>
      </c>
      <c r="F45" s="52" t="str">
        <f>IF($C$15="S&amp;P",E45/$G$6,"")</f>
        <v/>
      </c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</row>
    <row r="46" spans="2:46" hidden="1" x14ac:dyDescent="0.25">
      <c r="B46" s="37"/>
      <c r="C46" s="37"/>
      <c r="D46" s="37"/>
      <c r="E46" s="54"/>
      <c r="F46" s="55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</row>
    <row r="47" spans="2:46" hidden="1" x14ac:dyDescent="0.25">
      <c r="B47" s="59" t="s">
        <v>92</v>
      </c>
      <c r="C47" s="59"/>
      <c r="D47" s="59"/>
      <c r="E47" s="28">
        <v>500</v>
      </c>
      <c r="F47" s="55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</row>
    <row r="48" spans="2:46" hidden="1" x14ac:dyDescent="0.25">
      <c r="B48" s="59" t="s">
        <v>77</v>
      </c>
      <c r="C48" s="59"/>
      <c r="D48" s="59"/>
      <c r="E48" s="49">
        <v>0.4</v>
      </c>
      <c r="F48" s="4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</row>
    <row r="49" spans="2:23" hidden="1" x14ac:dyDescent="0.25">
      <c r="B49" s="59" t="s">
        <v>64</v>
      </c>
      <c r="C49" s="59"/>
      <c r="D49" s="59"/>
      <c r="E49" s="36">
        <v>0.5</v>
      </c>
      <c r="F49" s="4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</row>
    <row r="50" spans="2:23" hidden="1" x14ac:dyDescent="0.25">
      <c r="B50" s="59" t="s">
        <v>65</v>
      </c>
      <c r="C50" s="59"/>
      <c r="D50" s="59"/>
      <c r="E50" s="54">
        <v>1</v>
      </c>
      <c r="F50" s="52" t="str">
        <f>IF($C$15="RUSSELL",E50/$G$6,"")</f>
        <v/>
      </c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</row>
    <row r="51" spans="2:23" hidden="1" x14ac:dyDescent="0.25"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</row>
    <row r="52" spans="2:23" hidden="1" x14ac:dyDescent="0.25"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</row>
    <row r="53" spans="2:23" hidden="1" x14ac:dyDescent="0.25">
      <c r="C53" s="11"/>
      <c r="D53" s="11"/>
      <c r="E53" s="11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</row>
    <row r="54" spans="2:23" ht="16.5" hidden="1" customHeight="1" x14ac:dyDescent="0.25"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</row>
    <row r="55" spans="2:23" hidden="1" x14ac:dyDescent="0.25"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</row>
  </sheetData>
  <sheetProtection selectLockedCells="1"/>
  <mergeCells count="37">
    <mergeCell ref="B22:D22"/>
    <mergeCell ref="B27:D27"/>
    <mergeCell ref="D11:E11"/>
    <mergeCell ref="D13:F13"/>
    <mergeCell ref="D14:F14"/>
    <mergeCell ref="D15:F15"/>
    <mergeCell ref="B18:D18"/>
    <mergeCell ref="B17:D17"/>
    <mergeCell ref="B25:D25"/>
    <mergeCell ref="B24:D24"/>
    <mergeCell ref="B23:D23"/>
    <mergeCell ref="B20:D20"/>
    <mergeCell ref="B19:D19"/>
    <mergeCell ref="D6:F6"/>
    <mergeCell ref="D7:F7"/>
    <mergeCell ref="D8:E8"/>
    <mergeCell ref="D9:F9"/>
    <mergeCell ref="D10:F10"/>
    <mergeCell ref="B50:D50"/>
    <mergeCell ref="B49:D49"/>
    <mergeCell ref="B48:D48"/>
    <mergeCell ref="B45:D45"/>
    <mergeCell ref="B44:D44"/>
    <mergeCell ref="B47:D47"/>
    <mergeCell ref="B43:D43"/>
    <mergeCell ref="B40:D40"/>
    <mergeCell ref="B39:D39"/>
    <mergeCell ref="B38:D38"/>
    <mergeCell ref="B35:D35"/>
    <mergeCell ref="B37:D37"/>
    <mergeCell ref="B42:D42"/>
    <mergeCell ref="B34:D34"/>
    <mergeCell ref="B33:D33"/>
    <mergeCell ref="B30:D30"/>
    <mergeCell ref="B29:D29"/>
    <mergeCell ref="B28:D28"/>
    <mergeCell ref="B32:D32"/>
  </mergeCells>
  <conditionalFormatting sqref="D4:K4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">
    <cfRule type="expression" dxfId="27" priority="9">
      <formula>$G$6=1</formula>
    </cfRule>
  </conditionalFormatting>
  <conditionalFormatting sqref="F11">
    <cfRule type="expression" dxfId="26" priority="8">
      <formula>$F$11=0</formula>
    </cfRule>
  </conditionalFormatting>
  <conditionalFormatting sqref="F8">
    <cfRule type="expression" dxfId="25" priority="6">
      <formula>$H$8=""</formula>
    </cfRule>
  </conditionalFormatting>
  <conditionalFormatting sqref="H11">
    <cfRule type="expression" dxfId="24" priority="5">
      <formula>$F$11=0</formula>
    </cfRule>
  </conditionalFormatting>
  <dataValidations count="1">
    <dataValidation type="list" showInputMessage="1" showErrorMessage="1" sqref="C15" xr:uid="{FBBDAA34-0BF3-47E9-B70A-36418919856A}">
      <formula1>$N$3:$N$9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298B-3334-4F4F-90B2-42B1C5D7584D}">
  <dimension ref="A1:C8"/>
  <sheetViews>
    <sheetView workbookViewId="0">
      <selection activeCell="B4" sqref="B4"/>
    </sheetView>
  </sheetViews>
  <sheetFormatPr baseColWidth="10" defaultRowHeight="15" x14ac:dyDescent="0.25"/>
  <cols>
    <col min="1" max="1" width="23" bestFit="1" customWidth="1"/>
    <col min="2" max="2" width="37.7109375" bestFit="1" customWidth="1"/>
    <col min="3" max="3" width="37.7109375" customWidth="1"/>
  </cols>
  <sheetData>
    <row r="1" spans="1:3" x14ac:dyDescent="0.25">
      <c r="A1" t="s">
        <v>15</v>
      </c>
      <c r="B1" t="s">
        <v>58</v>
      </c>
      <c r="C1" t="s">
        <v>16</v>
      </c>
    </row>
    <row r="2" spans="1:3" x14ac:dyDescent="0.25">
      <c r="A2" s="2" t="s">
        <v>17</v>
      </c>
      <c r="B2" s="2" t="s">
        <v>59</v>
      </c>
      <c r="C2" s="2" t="s">
        <v>18</v>
      </c>
    </row>
    <row r="3" spans="1:3" x14ac:dyDescent="0.25">
      <c r="A3" s="2" t="s">
        <v>19</v>
      </c>
      <c r="B3" s="2" t="s">
        <v>60</v>
      </c>
      <c r="C3" s="2" t="s">
        <v>20</v>
      </c>
    </row>
    <row r="4" spans="1:3" x14ac:dyDescent="0.25">
      <c r="A4" s="2" t="s">
        <v>21</v>
      </c>
      <c r="B4" s="2" t="s">
        <v>61</v>
      </c>
      <c r="C4" s="2" t="s">
        <v>18</v>
      </c>
    </row>
    <row r="5" spans="1:3" x14ac:dyDescent="0.25">
      <c r="A5" s="2" t="s">
        <v>22</v>
      </c>
      <c r="B5" s="2" t="s">
        <v>23</v>
      </c>
      <c r="C5" s="2" t="s">
        <v>23</v>
      </c>
    </row>
    <row r="6" spans="1:3" x14ac:dyDescent="0.25">
      <c r="A6" s="2" t="s">
        <v>24</v>
      </c>
      <c r="B6" s="2" t="s">
        <v>25</v>
      </c>
      <c r="C6" s="2" t="s">
        <v>25</v>
      </c>
    </row>
    <row r="7" spans="1:3" x14ac:dyDescent="0.25">
      <c r="A7" s="2" t="s">
        <v>26</v>
      </c>
      <c r="B7" s="2" t="s">
        <v>27</v>
      </c>
      <c r="C7" s="2" t="s">
        <v>27</v>
      </c>
    </row>
    <row r="8" spans="1:3" x14ac:dyDescent="0.25">
      <c r="A8" s="2" t="s">
        <v>97</v>
      </c>
      <c r="B8" s="2" t="s">
        <v>98</v>
      </c>
      <c r="C8" s="2" t="s">
        <v>99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927B2-163C-4420-9987-AF1354BC5CC3}">
  <dimension ref="A1:B6"/>
  <sheetViews>
    <sheetView workbookViewId="0">
      <selection activeCell="B4" sqref="B4"/>
    </sheetView>
  </sheetViews>
  <sheetFormatPr baseColWidth="10" defaultRowHeight="15" x14ac:dyDescent="0.25"/>
  <cols>
    <col min="1" max="1" width="9.5703125" bestFit="1" customWidth="1"/>
    <col min="2" max="2" width="7.7109375" bestFit="1" customWidth="1"/>
    <col min="3" max="3" width="8.140625" bestFit="1" customWidth="1"/>
    <col min="4" max="4" width="6.5703125" bestFit="1" customWidth="1"/>
    <col min="5" max="5" width="6.85546875" bestFit="1" customWidth="1"/>
    <col min="6" max="6" width="10.140625" bestFit="1" customWidth="1"/>
    <col min="7" max="7" width="10.85546875" bestFit="1" customWidth="1"/>
    <col min="8" max="8" width="7.85546875" bestFit="1" customWidth="1"/>
    <col min="9" max="9" width="10.7109375" bestFit="1" customWidth="1"/>
    <col min="10" max="10" width="4.28515625" bestFit="1" customWidth="1"/>
  </cols>
  <sheetData>
    <row r="1" spans="1:2" x14ac:dyDescent="0.25">
      <c r="A1" t="s">
        <v>50</v>
      </c>
      <c r="B1" t="s">
        <v>44</v>
      </c>
    </row>
    <row r="2" spans="1:2" x14ac:dyDescent="0.25">
      <c r="A2" s="2" t="s">
        <v>41</v>
      </c>
      <c r="B2" s="2" t="s">
        <v>100</v>
      </c>
    </row>
    <row r="3" spans="1:2" x14ac:dyDescent="0.25">
      <c r="A3" s="2" t="s">
        <v>1</v>
      </c>
      <c r="B3" s="2" t="s">
        <v>101</v>
      </c>
    </row>
    <row r="4" spans="1:2" x14ac:dyDescent="0.25">
      <c r="A4" s="2" t="s">
        <v>42</v>
      </c>
      <c r="B4" s="2" t="s">
        <v>102</v>
      </c>
    </row>
    <row r="5" spans="1:2" x14ac:dyDescent="0.25">
      <c r="A5" s="2" t="s">
        <v>51</v>
      </c>
      <c r="B5" s="2" t="s">
        <v>103</v>
      </c>
    </row>
    <row r="6" spans="1:2" x14ac:dyDescent="0.25">
      <c r="A6" s="2" t="s">
        <v>52</v>
      </c>
      <c r="B6" s="2" t="s">
        <v>104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08A0D-3EBE-4157-B332-F0D1BEAFCD53}">
  <dimension ref="A1:B7"/>
  <sheetViews>
    <sheetView workbookViewId="0">
      <selection activeCell="B4" sqref="B4"/>
    </sheetView>
  </sheetViews>
  <sheetFormatPr baseColWidth="10" defaultRowHeight="15" x14ac:dyDescent="0.25"/>
  <cols>
    <col min="1" max="1" width="15.140625" bestFit="1" customWidth="1"/>
    <col min="2" max="2" width="7.7109375" bestFit="1" customWidth="1"/>
  </cols>
  <sheetData>
    <row r="1" spans="1:2" x14ac:dyDescent="0.25">
      <c r="A1" t="s">
        <v>43</v>
      </c>
      <c r="B1" t="s">
        <v>44</v>
      </c>
    </row>
    <row r="2" spans="1:2" x14ac:dyDescent="0.25">
      <c r="A2" s="2" t="s">
        <v>45</v>
      </c>
      <c r="B2" s="2" t="s">
        <v>105</v>
      </c>
    </row>
    <row r="3" spans="1:2" x14ac:dyDescent="0.25">
      <c r="A3" s="2" t="s">
        <v>46</v>
      </c>
      <c r="B3" s="2" t="s">
        <v>106</v>
      </c>
    </row>
    <row r="4" spans="1:2" x14ac:dyDescent="0.25">
      <c r="A4" s="2" t="s">
        <v>47</v>
      </c>
      <c r="B4" s="2" t="s">
        <v>107</v>
      </c>
    </row>
    <row r="5" spans="1:2" x14ac:dyDescent="0.25">
      <c r="A5" s="2" t="s">
        <v>48</v>
      </c>
      <c r="B5" s="2" t="s">
        <v>108</v>
      </c>
    </row>
    <row r="6" spans="1:2" x14ac:dyDescent="0.25">
      <c r="A6" s="2" t="s">
        <v>49</v>
      </c>
      <c r="B6" s="2" t="s">
        <v>109</v>
      </c>
    </row>
    <row r="7" spans="1:2" x14ac:dyDescent="0.25">
      <c r="A7" s="2" t="s">
        <v>40</v>
      </c>
      <c r="B7" s="2" t="s">
        <v>110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4DFB35-1778-42DB-BEFD-DC1A3A058C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Taille Lots</vt:lpstr>
      <vt:lpstr>Taux EUR USD GBP</vt:lpstr>
      <vt:lpstr>INDICES EU</vt:lpstr>
      <vt:lpstr>INDICES 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</cp:lastModifiedBy>
  <dcterms:created xsi:type="dcterms:W3CDTF">2020-01-25T13:24:23Z</dcterms:created>
  <dcterms:modified xsi:type="dcterms:W3CDTF">2020-11-25T18:20:05Z</dcterms:modified>
</cp:coreProperties>
</file>