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ichStyles.xml" ContentType="application/vnd.ms-excel.richstyles+xml"/>
  <Override PartName="/xl/richData/rdsupportingpropertybagstructure.xml" ContentType="application/vnd.ms-excel.rdsupportingpropertybagstructure+xml"/>
  <Override PartName="/xl/richData/rdsupportingpropertybag.xml" ContentType="application/vnd.ms-excel.rdsupportingpropertybag+xml"/>
  <Override PartName="/xl/richData/rdRichValueTypes.xml" ContentType="application/vnd.ms-excel.rdrichvaluetyp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49ee154f4282b68/Documents/Perso/05 - TRADING/"/>
    </mc:Choice>
  </mc:AlternateContent>
  <xr:revisionPtr revIDLastSave="413" documentId="8_{889E5D25-53A4-45A3-8984-F4309499C317}" xr6:coauthVersionLast="47" xr6:coauthVersionMax="47" xr10:uidLastSave="{FBB6ECBD-BCDE-4A00-8716-4D40F6CF3DDE}"/>
  <bookViews>
    <workbookView xWindow="-3570" yWindow="-21720" windowWidth="38640" windowHeight="21840" xr2:uid="{A40E9E8F-55E5-4663-A91E-E95DC7909385}"/>
  </bookViews>
  <sheets>
    <sheet name="IBKR P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" i="1" l="1"/>
  <c r="E28" i="1" a="1"/>
  <c r="E28" i="1" s="1"/>
  <c r="E36" i="1"/>
  <c r="C36" i="1"/>
  <c r="D36" i="1"/>
  <c r="H21" i="1"/>
  <c r="G21" i="1"/>
  <c r="F21" i="1"/>
  <c r="E21" i="1"/>
  <c r="D21" i="1"/>
  <c r="C21" i="1"/>
  <c r="D27" i="1"/>
  <c r="C27" i="1"/>
  <c r="H12" i="1"/>
  <c r="F12" i="1"/>
  <c r="G12" i="1"/>
  <c r="E12" i="1"/>
  <c r="D12" i="1"/>
  <c r="C12" i="1"/>
  <c r="H13" i="1" a="1"/>
  <c r="H13" i="1" s="1"/>
  <c r="G13" i="1" a="1"/>
  <c r="G13" i="1" s="1"/>
  <c r="G14" i="1" s="1"/>
  <c r="F13" i="1" a="1"/>
  <c r="F13" i="1" s="1"/>
  <c r="F14" i="1" s="1"/>
  <c r="E13" i="1" a="1"/>
  <c r="E13" i="1" s="1"/>
  <c r="E14" i="1" s="1"/>
  <c r="D28" i="1" a="1"/>
  <c r="D28" i="1" s="1"/>
  <c r="C28" i="1" a="1"/>
  <c r="C28" i="1" s="1"/>
  <c r="C29" i="1" s="1"/>
  <c r="D13" i="1" a="1"/>
  <c r="D13" i="1" s="1"/>
  <c r="D14" i="1" s="1"/>
  <c r="C13" i="1" a="1"/>
  <c r="C13" i="1" s="1"/>
  <c r="C3" i="1" a="1"/>
  <c r="C3" i="1" s="1"/>
  <c r="C2" i="1" s="1"/>
  <c r="E29" i="1" l="1"/>
  <c r="E30" i="1" s="1"/>
  <c r="E31" i="1" s="1"/>
  <c r="E32" i="1" s="1"/>
  <c r="H14" i="1"/>
  <c r="H15" i="1" s="1"/>
  <c r="H16" i="1" s="1"/>
  <c r="H17" i="1" s="1"/>
  <c r="G15" i="1"/>
  <c r="G16" i="1" s="1"/>
  <c r="G17" i="1" s="1"/>
  <c r="F15" i="1"/>
  <c r="F16" i="1" s="1"/>
  <c r="F17" i="1" s="1"/>
  <c r="E15" i="1"/>
  <c r="E16" i="1" s="1"/>
  <c r="E17" i="1" s="1"/>
  <c r="D29" i="1"/>
  <c r="D30" i="1" s="1"/>
  <c r="D31" i="1" s="1"/>
  <c r="D32" i="1" s="1"/>
  <c r="C30" i="1"/>
  <c r="C14" i="1"/>
  <c r="C15" i="1" s="1"/>
  <c r="C16" i="1" s="1"/>
  <c r="C17" i="1" s="1"/>
  <c r="D15" i="1"/>
  <c r="D16" i="1" s="1"/>
  <c r="D17" i="1" s="1"/>
  <c r="E34" i="1" l="1"/>
  <c r="E35" i="1" s="1"/>
  <c r="E33" i="1"/>
  <c r="D33" i="1"/>
  <c r="D34" i="1"/>
  <c r="D35" i="1" s="1"/>
  <c r="D18" i="1"/>
  <c r="D19" i="1"/>
  <c r="D20" i="1" s="1"/>
  <c r="F18" i="1"/>
  <c r="F19" i="1"/>
  <c r="F20" i="1" s="1"/>
  <c r="C18" i="1"/>
  <c r="C19" i="1"/>
  <c r="C20" i="1" s="1"/>
  <c r="E18" i="1"/>
  <c r="E19" i="1"/>
  <c r="E20" i="1" s="1"/>
  <c r="G18" i="1"/>
  <c r="G19" i="1"/>
  <c r="G20" i="1" s="1"/>
  <c r="H18" i="1"/>
  <c r="H19" i="1"/>
  <c r="H20" i="1" s="1"/>
  <c r="C31" i="1"/>
  <c r="C32" i="1" s="1"/>
  <c r="C33" i="1" l="1"/>
  <c r="C34" i="1"/>
  <c r="C3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5">
    <bk>
      <extLst>
        <ext uri="{3e2802c4-a4d2-4d8b-9148-e3be6c30e623}">
          <xlrd:rvb i="1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3"/>
        </ext>
      </extLst>
    </bk>
  </futureMetadata>
  <cellMetadata count="1">
    <bk>
      <rc t="1" v="0"/>
    </bk>
  </cellMetadata>
  <valueMetadata count="5">
    <bk>
      <rc t="2" v="0"/>
    </bk>
    <bk>
      <rc t="2" v="1"/>
    </bk>
    <bk>
      <rc t="2" v="2"/>
    </bk>
    <bk>
      <rc t="2" v="3"/>
    </bk>
    <bk>
      <rc t="2" v="4"/>
    </bk>
  </valueMetadata>
</metadata>
</file>

<file path=xl/sharedStrings.xml><?xml version="1.0" encoding="utf-8"?>
<sst xmlns="http://schemas.openxmlformats.org/spreadsheetml/2006/main" count="44" uniqueCount="31">
  <si>
    <t>Valeur du point</t>
  </si>
  <si>
    <t>Marge requise</t>
  </si>
  <si>
    <t>Sous-jacent</t>
  </si>
  <si>
    <t>Levier</t>
  </si>
  <si>
    <t>Capital</t>
  </si>
  <si>
    <t>MNQ</t>
  </si>
  <si>
    <t>NQ</t>
  </si>
  <si>
    <t>Valeur sous-jacent</t>
  </si>
  <si>
    <t>Exposition max</t>
  </si>
  <si>
    <t>Nb lots max</t>
  </si>
  <si>
    <t>Mnémonique PRT</t>
  </si>
  <si>
    <t>DSX</t>
  </si>
  <si>
    <t>DXM</t>
  </si>
  <si>
    <t>MES</t>
  </si>
  <si>
    <t xml:space="preserve">USA </t>
  </si>
  <si>
    <t>EUR</t>
  </si>
  <si>
    <t>ES</t>
  </si>
  <si>
    <t>MYM</t>
  </si>
  <si>
    <t>YM</t>
  </si>
  <si>
    <t>Levier désiré</t>
  </si>
  <si>
    <t>Nb lots levier max</t>
  </si>
  <si>
    <t>Position levier max</t>
  </si>
  <si>
    <t>Nb lot levier désiré</t>
  </si>
  <si>
    <t>Position levier désiré</t>
  </si>
  <si>
    <t>Stop Profit mini</t>
  </si>
  <si>
    <t>Spread</t>
  </si>
  <si>
    <t>Tick / point</t>
  </si>
  <si>
    <t>Coût contrat + frais de bourse A/R</t>
  </si>
  <si>
    <t>DXS</t>
  </si>
  <si>
    <t>Frais de bourse du</t>
  </si>
  <si>
    <t xml:space="preserve">Frais de courtage IBKR 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</si>
</sst>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#,##0\ &quot;€&quot;;[Red]\-#,##0\ &quot;€&quot;"/>
    <numFmt numFmtId="164" formatCode="_([$€-2]\ * #,##0.00_);_([$€-2]\ * \(#,##0.00\);_([$€-2]\ * &quot;-&quot;??_);_(@_)"/>
    <numFmt numFmtId="165" formatCode="#,##0.00\ &quot;€&quot;"/>
    <numFmt numFmtId="167" formatCode="#,##0\ &quot;€&quot;"/>
    <numFmt numFmtId="168" formatCode="[$$-409]#,##0"/>
    <numFmt numFmtId="169" formatCode="_([$$-409]* #,##0.00_);_([$$-409]* \(#,##0.00\);_([$$-409]* &quot;-&quot;??_);_(@_)"/>
    <numFmt numFmtId="170" formatCode="_-[$$-409]* #,##0.00_ ;_-[$$-409]* \-#,##0.00\ ;_-[$$-409]* &quot;-&quot;??_ ;_-@_ "/>
    <numFmt numFmtId="171" formatCode="[$$-409]#,##0.0"/>
    <numFmt numFmtId="172" formatCode="0&quot; $/pt&quot;"/>
    <numFmt numFmtId="173" formatCode="0&quot; €/pt&quot;"/>
    <numFmt numFmtId="176" formatCode="0&quot; tick(s)&quot;"/>
  </numFmts>
  <fonts count="6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1" fontId="2" fillId="3" borderId="2" xfId="2" applyNumberFormat="1" applyAlignment="1">
      <alignment horizontal="center"/>
    </xf>
    <xf numFmtId="6" fontId="1" fillId="2" borderId="1" xfId="1" applyNumberFormat="1" applyAlignment="1">
      <alignment horizontal="center"/>
    </xf>
    <xf numFmtId="164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6" fontId="0" fillId="0" borderId="0" xfId="0" applyNumberFormat="1" applyAlignment="1">
      <alignment horizontal="center"/>
    </xf>
    <xf numFmtId="171" fontId="0" fillId="0" borderId="0" xfId="0" applyNumberFormat="1" applyAlignment="1">
      <alignment horizontal="center"/>
    </xf>
    <xf numFmtId="172" fontId="2" fillId="3" borderId="2" xfId="2" applyNumberFormat="1" applyAlignment="1">
      <alignment horizontal="center"/>
    </xf>
    <xf numFmtId="173" fontId="2" fillId="3" borderId="2" xfId="2" applyNumberFormat="1" applyAlignment="1">
      <alignment horizontal="center"/>
    </xf>
    <xf numFmtId="0" fontId="4" fillId="3" borderId="2" xfId="2" applyNumberFormat="1" applyFont="1" applyAlignment="1">
      <alignment horizontal="center"/>
    </xf>
    <xf numFmtId="173" fontId="4" fillId="3" borderId="2" xfId="2" applyNumberFormat="1" applyFont="1" applyAlignment="1">
      <alignment horizontal="center"/>
    </xf>
    <xf numFmtId="172" fontId="4" fillId="3" borderId="2" xfId="2" applyNumberFormat="1" applyFont="1" applyAlignment="1">
      <alignment horizontal="center"/>
    </xf>
    <xf numFmtId="0" fontId="4" fillId="2" borderId="1" xfId="1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3" fillId="4" borderId="0" xfId="0" applyFont="1" applyFill="1" applyAlignment="1">
      <alignment horizontal="center" vertical="center" textRotation="255"/>
    </xf>
    <xf numFmtId="0" fontId="3" fillId="5" borderId="0" xfId="0" applyFont="1" applyFill="1" applyAlignment="1">
      <alignment horizontal="center" vertical="center" textRotation="255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165" fontId="5" fillId="0" borderId="0" xfId="0" applyNumberFormat="1" applyFont="1" applyAlignment="1">
      <alignment horizontal="center" vertical="center"/>
    </xf>
    <xf numFmtId="14" fontId="0" fillId="6" borderId="0" xfId="0" applyNumberFormat="1" applyFill="1" applyAlignment="1">
      <alignment horizontal="center"/>
    </xf>
    <xf numFmtId="0" fontId="5" fillId="0" borderId="0" xfId="0" applyFont="1" applyAlignment="1">
      <alignment horizontal="center"/>
    </xf>
    <xf numFmtId="176" fontId="1" fillId="2" borderId="1" xfId="1" applyNumberFormat="1" applyAlignment="1">
      <alignment horizontal="center"/>
    </xf>
  </cellXfs>
  <cellStyles count="3">
    <cellStyle name="Entrée" xfId="1" builtinId="20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ichStyles" Target="richData/richStyles.xml"/><Relationship Id="rId13" Type="http://schemas.openxmlformats.org/officeDocument/2006/relationships/calcChain" Target="calcChain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12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11" Type="http://schemas.microsoft.com/office/2017/06/relationships/rdRichValueTypes" Target="richData/rdRichValueTypes.xml"/><Relationship Id="rId5" Type="http://schemas.openxmlformats.org/officeDocument/2006/relationships/sheetMetadata" Target="metadata.xml"/><Relationship Id="rId10" Type="http://schemas.microsoft.com/office/2017/06/relationships/rdSupportingPropertyBag" Target="richData/rdsupportingpropertybag.xml"/><Relationship Id="rId4" Type="http://schemas.openxmlformats.org/officeDocument/2006/relationships/sharedStrings" Target="sharedStrings.xml"/><Relationship Id="rId9" Type="http://schemas.microsoft.com/office/2017/06/relationships/rdSupportingPropertyBagStructure" Target="richData/rdsupportingpropertybagstructure.xml"/><Relationship Id="rId14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linkedentity">
      <keyFlags>
        <key name="%cvi">
          <flag name="ShowInCardView" value="0"/>
          <flag name="ShowInDotNotation" value="0"/>
          <flag name="ShowInAutoComplete" value="0"/>
          <flag name="ExcludeFromCalcComparison" value="1"/>
        </key>
      </keyFlags>
    </type>
    <type name="_linkedentitycore">
      <keyFlags>
        <key name="%EntityServiceId">
          <flag name="ShowInCardView" value="0"/>
          <flag name="ShowInDotNotation" value="0"/>
          <flag name="ShowInAutoComplete" value="0"/>
        </key>
        <key name="%EntitySubDomainId">
          <flag name="ShowInCardView" value="0"/>
          <flag name="ShowInDotNotation" value="0"/>
          <flag name="ShowInAutoComplete" value="0"/>
        </key>
        <key name="%EntityCulture">
          <flag name="ShowInCardView" value="0"/>
          <flag name="ShowInDotNotation" value="0"/>
          <flag name="ShowInAutoComplete" value="0"/>
        </key>
        <key name="%EntityId">
          <flag name="ShowInCardView" value="0"/>
          <flag name="ShowInDotNotation" value="0"/>
          <flag name="ShowInAutoComplete" value="0"/>
        </key>
        <key name="%IsRefreshable">
          <flag name="ShowInCardView" value="0"/>
          <flag name="ShowInAutoComplete" value="0"/>
          <flag name="ExcludeFromCalcComparison" value="1"/>
        </key>
        <key name="%ProviderInfo">
          <flag name="ShowInCardView" value="0"/>
          <flag name="ShowInDotNotation" value="0"/>
          <flag name="ShowInAutoComplete" value="0"/>
        </key>
        <key name="%DataProviderExternalLinkLogo">
          <flag name="ShowInCardView" value="0"/>
          <flag name="ShowInDotNotation" value="0"/>
          <flag name="ShowInAutoComplete" value="0"/>
        </key>
        <key name="%DataProviderExternalLink">
          <flag name="ShowInCardView" value="0"/>
          <flag name="ShowInDotNotation" value="0"/>
          <flag name="ShowInAutoComplete" value="0"/>
        </key>
        <key name="%OutdatedReason">
          <flag name="ShowInCardView" value="0"/>
          <flag name="ShowInDotNotation" value="0"/>
          <flag name="ShowInAutoComplete" value="0"/>
          <flag name="ExcludeFromCalcComparison" value="1"/>
        </key>
      </keyFlags>
    </type>
  </types>
</rvTypesInfo>
</file>

<file path=xl/richData/rdrichvalue.xml><?xml version="1.0" encoding="utf-8"?>
<rvData xmlns="http://schemas.microsoft.com/office/spreadsheetml/2017/richdata" count="14">
  <rv s="0">
    <v>fr-FR</v>
    <v>avyn9c</v>
    <v>268435456</v>
    <v>1</v>
    <v>Avec Refinitiv</v>
    <v>0</v>
    <v>1</v>
    <v>USD/EUR</v>
    <v>3</v>
    <v>4</v>
    <v>Finance</v>
    <v>5</v>
    <v>0.90910000000000002</v>
    <v>0.90329999999999999</v>
    <v>0.90539999999999998</v>
    <v>USDEUR</v>
    <v>USD</v>
    <v>45030.875</v>
    <v>EUR</v>
    <v>0.90890000000000004</v>
    <v>1.0485</v>
    <v>3.8660000000000001E-3</v>
    <v>3.5000000000000001E-3</v>
    <v>US Dollar/Euro FX Cross Rate</v>
    <v>0.90890000000000004</v>
    <v>0.90890000000000004</v>
    <v>Paire de devises</v>
    <v>USD/EUR</v>
  </rv>
  <rv s="1">
    <v>0</v>
  </rv>
  <rv s="2">
    <v>https://www.bing.com/financeapi/forcetrigger?t=a3yy77&amp;q=NASDAQ+100+Index&amp;form=skydnc</v>
    <v>Learn more on Bing</v>
  </rv>
  <rv s="3">
    <v>fr-FR</v>
    <v>a3yy77</v>
    <v>268435456</v>
    <v>1</v>
    <v>Avec Refinitiv</v>
    <v>6</v>
    <v>7</v>
    <v>NASDAQ 100 Index</v>
    <v>8</v>
    <v>9</v>
    <v>Finance</v>
    <v>10</v>
    <v>12962.505999999999</v>
    <v>10440.638000000001</v>
    <v>13109.388999999999</v>
    <v>NDX</v>
    <v>13152.285</v>
    <v>14277.206</v>
    <v>2</v>
    <v>-2.2789999999999998E-3</v>
    <v>-29.873000000000001</v>
    <v>NASDAQ 100 Index</v>
    <v>13044.694</v>
    <v>US</v>
    <v>13079.516</v>
    <v>Indice</v>
    <v>NASDAQ 100 Index</v>
  </rv>
  <rv s="1">
    <v>3</v>
  </rv>
  <rv s="2">
    <v>https://www.bing.com/financeapi/forcetrigger?t=a33k6h&amp;q=S%26P+500+INDEX&amp;form=skydnc</v>
    <v>Learn more on Bing</v>
  </rv>
  <rv s="3">
    <v>fr-FR</v>
    <v>a33k6h</v>
    <v>268435456</v>
    <v>1</v>
    <v>Avec Refinitiv</v>
    <v>6</v>
    <v>7</v>
    <v>S&amp;P 500 INDEX</v>
    <v>8</v>
    <v>9</v>
    <v>Finance</v>
    <v>10</v>
    <v>4113.2</v>
    <v>3491.58</v>
    <v>4146.22</v>
    <v>INX</v>
    <v>4163.1899999999996</v>
    <v>4512.9399999999996</v>
    <v>5</v>
    <v>-2.0690000000000001E-3</v>
    <v>-8.58</v>
    <v>S&amp;P 500 INDEX</v>
    <v>4140.1099999999997</v>
    <v>US</v>
    <v>4137.6400000000003</v>
    <v>Indice</v>
    <v>S&amp;P 500 INDEX</v>
  </rv>
  <rv s="1">
    <v>6</v>
  </rv>
  <rv s="2">
    <v>https://www.bing.com/financeapi/forcetrigger?t=a6qja2&amp;q=DOW+JONES+INDU+AVERAGE+NDX&amp;form=skydnc</v>
    <v>Learn more on Bing</v>
  </rv>
  <rv s="3">
    <v>fr-FR</v>
    <v>a6qja2</v>
    <v>268435456</v>
    <v>1</v>
    <v>Avec Refinitiv</v>
    <v>6</v>
    <v>7</v>
    <v>DOW JONES INDU AVERAGE NDX</v>
    <v>8</v>
    <v>9</v>
    <v>Finance</v>
    <v>10</v>
    <v>33730.85</v>
    <v>28660.94</v>
    <v>34029.69</v>
    <v>DJI</v>
    <v>34082.94</v>
    <v>35492.22</v>
    <v>8</v>
    <v>-4.2090000000000001E-3</v>
    <v>-143.22</v>
    <v>DOW JONES INDU AVERAGE NDX</v>
    <v>33981.71</v>
    <v>US</v>
    <v>33886.47</v>
    <v>Indice</v>
    <v>DOW JONES INDU AVERAGE NDX</v>
  </rv>
  <rv s="1">
    <v>9</v>
  </rv>
  <rv s="2">
    <v>https://www.bing.com/financeapi/forcetrigger?t=afx2kr&amp;q=DEUTSCHE+BORSE+DAX+INDEX&amp;form=skydnc</v>
    <v>Learn more on Bing</v>
  </rv>
  <rv s="3">
    <v>fr-FR</v>
    <v>afx2kr</v>
    <v>268435456</v>
    <v>1</v>
    <v>Avec Refinitiv</v>
    <v>6</v>
    <v>7</v>
    <v>DEUTSCHE BORSE DAX INDEX</v>
    <v>8</v>
    <v>11</v>
    <v>Finance</v>
    <v>10</v>
    <v>15760.32</v>
    <v>13976.44</v>
    <v>15729.46</v>
    <v>DAX</v>
    <v>15841.47</v>
    <v>15841.47</v>
    <v>11</v>
    <v>4.9610000000000001E-3</v>
    <v>78.040000000000006</v>
    <v>DEUTSCHE BORSE DAX INDEX</v>
    <v>15789.78</v>
    <v>DE</v>
    <v>15807.5</v>
    <v>Indice</v>
    <v>DEUTSCHE BORSE DAX INDEX</v>
  </rv>
  <rv s="1">
    <v>12</v>
  </rv>
</rvData>
</file>

<file path=xl/richData/rdrichvaluestructure.xml><?xml version="1.0" encoding="utf-8"?>
<rvStructures xmlns="http://schemas.microsoft.com/office/spreadsheetml/2017/richdata" count="4">
  <s t="_linkedentitycore">
    <k n="%EntityCulture" t="s"/>
    <k n="%EntityId" t="s"/>
    <k n="%EntityServiceId"/>
    <k n="%IsRefreshable" t="b"/>
    <k n="%ProviderInfo" t="s"/>
    <k n="_CanonicalPropertyNames" t="spb"/>
    <k n="_Display" t="spb"/>
    <k n="_DisplayString" t="s"/>
    <k n="_Flags" t="spb"/>
    <k n="_Format" t="spb"/>
    <k n="_Icon" t="s"/>
    <k n="_SubLabel" t="spb"/>
    <k n="Bas"/>
    <k n="Bas depuis 52 semaines"/>
    <k n="Clôture précédente"/>
    <k n="Code mnémonique" t="s"/>
    <k n="De la devise" t="s"/>
    <k n="Dernière heure d'échange"/>
    <k n="Devise" t="s"/>
    <k n="Haut"/>
    <k n="Haut depuis 52 semaines"/>
    <k n="Modification (%)"/>
    <k n="Modifier"/>
    <k n="Nom" t="s"/>
    <k n="Ouvrir"/>
    <k n="Prix"/>
    <k n="Type d'instrument" t="s"/>
    <k n="UniqueName" t="s"/>
  </s>
  <s t="_linkedentity">
    <k n="%cvi" t="r"/>
  </s>
  <s t="_hyperlink">
    <k n="Address" t="s"/>
    <k n="Text" t="s"/>
  </s>
  <s t="_linkedentitycore">
    <k n="%EntityCulture" t="s"/>
    <k n="%EntityId" t="s"/>
    <k n="%EntityServiceId"/>
    <k n="%IsRefreshable" t="b"/>
    <k n="%ProviderInfo" t="s"/>
    <k n="_CanonicalPropertyNames" t="spb"/>
    <k n="_Display" t="spb"/>
    <k n="_DisplayString" t="s"/>
    <k n="_Flags" t="spb"/>
    <k n="_Format" t="spb"/>
    <k n="_Icon" t="s"/>
    <k n="_SubLabel" t="spb"/>
    <k n="Bas"/>
    <k n="Bas depuis 52 semaines"/>
    <k n="Clôture précédente"/>
    <k n="Code mnémonique" t="s"/>
    <k n="Haut"/>
    <k n="Haut depuis 52 semaines"/>
    <k n="LearnMoreOnLink" t="r"/>
    <k n="Modification (%)"/>
    <k n="Modifier"/>
    <k n="Nom" t="s"/>
    <k n="Ouvrir"/>
    <k n="Pays/région" t="s"/>
    <k n="Prix"/>
    <k n="Type d'instrument" t="s"/>
    <k n="UniqueName" t="s"/>
  </s>
</rvStructures>
</file>

<file path=xl/richData/rdsupportingpropertybag.xml><?xml version="1.0" encoding="utf-8"?>
<supportingPropertyBags xmlns="http://schemas.microsoft.com/office/spreadsheetml/2017/richdata2">
  <spbArrays count="2">
    <a count="28">
      <v t="s">%EntityServiceId</v>
      <v t="s">_Format</v>
      <v t="s">%IsRefreshable</v>
      <v t="s">_CanonicalPropertyNames</v>
      <v t="s">%EntityCulture</v>
      <v t="s">%EntityId</v>
      <v t="s">_Icon</v>
      <v t="s">_Display</v>
      <v t="s">Nom</v>
      <v t="s">Prix</v>
      <v t="s">_SubLabel</v>
      <v t="s">Dernière heure d'échange</v>
      <v t="s">Code mnémonique</v>
      <v t="s">Modifier</v>
      <v t="s">Modification (%)</v>
      <v t="s">Devise</v>
      <v t="s">De la devise</v>
      <v t="s">Clôture précédente</v>
      <v t="s">Ouvrir</v>
      <v t="s">Haut</v>
      <v t="s">Bas</v>
      <v t="s">Haut depuis 52 semaines</v>
      <v t="s">Bas depuis 52 semaines</v>
      <v t="s">Type d'instrument</v>
      <v t="s">_Flags</v>
      <v t="s">UniqueName</v>
      <v t="s">_DisplayString</v>
      <v t="s">%ProviderInfo</v>
    </a>
    <a count="27">
      <v t="s">%EntityServiceId</v>
      <v t="s">_Format</v>
      <v t="s">%IsRefreshable</v>
      <v t="s">_CanonicalPropertyNames</v>
      <v t="s">%EntityCulture</v>
      <v t="s">%EntityId</v>
      <v t="s">_Icon</v>
      <v t="s">_Display</v>
      <v t="s">Nom</v>
      <v t="s">Prix</v>
      <v t="s">Code mnémonique</v>
      <v t="s">_SubLabel</v>
      <v t="s">Modifier</v>
      <v t="s">Modification (%)</v>
      <v t="s">Pays/région</v>
      <v t="s">Clôture précédente</v>
      <v t="s">Ouvrir</v>
      <v t="s">Haut</v>
      <v t="s">Bas</v>
      <v t="s">Haut depuis 52 semaines</v>
      <v t="s">Bas depuis 52 semaines</v>
      <v t="s">Type d'instrument</v>
      <v t="s">_Flags</v>
      <v t="s">UniqueName</v>
      <v t="s">_DisplayString</v>
      <v t="s">LearnMoreOnLink</v>
      <v t="s">%ProviderInfo</v>
    </a>
  </spbArrays>
  <spbData count="12">
    <spb s="0">
      <v>Low</v>
      <v>Name</v>
      <v>High</v>
      <v>Price</v>
      <v>Currency</v>
      <v>Open</v>
      <v>Change</v>
      <v>UniqueName</v>
      <v>From currency</v>
      <v>%ProviderInfo</v>
      <v>Ticker symbol</v>
      <v>Change (%)</v>
      <v>Instrument type</v>
      <v>Previous close</v>
      <v>52 week low</v>
      <v>52 week high</v>
      <v>Last trade time</v>
    </spb>
    <spb s="1">
      <v>0</v>
      <v>Name</v>
    </spb>
    <spb s="2">
      <v>0</v>
      <v>0</v>
      <v>0</v>
    </spb>
    <spb s="3">
      <v>2</v>
      <v>2</v>
    </spb>
    <spb s="4">
      <v>1</v>
      <v>2</v>
      <v>1</v>
      <v>1</v>
      <v>1</v>
      <v>1</v>
      <v>3</v>
      <v>4</v>
      <v>1</v>
      <v>1</v>
      <v>1</v>
      <v>5</v>
    </spb>
    <spb s="5">
      <v>GMT</v>
    </spb>
    <spb s="6">
      <v>Low</v>
      <v>Name</v>
      <v>High</v>
      <v>Price</v>
      <v>Open</v>
      <v>Change</v>
      <v>UniqueName</v>
      <v>Country/region</v>
      <v>%ProviderInfo</v>
      <v>Ticker symbol</v>
      <v>LearnMoreOnLink</v>
      <v>Change (%)</v>
      <v>Instrument type</v>
      <v>Previous close</v>
      <v>52 week low</v>
      <v>52 week high</v>
    </spb>
    <spb s="7">
      <v>1</v>
      <v>Name</v>
      <v>LearnMoreOnLink</v>
    </spb>
    <spb s="8">
      <v>2</v>
      <v>2</v>
      <v>2</v>
    </spb>
    <spb s="9">
      <v>6</v>
      <v>2</v>
      <v>6</v>
      <v>6</v>
      <v>6</v>
      <v>6</v>
      <v>3</v>
      <v>4</v>
      <v>6</v>
      <v>6</v>
      <v>6</v>
    </spb>
    <spb s="10">
      <v xml:space="preserve">depuis la clôture précédente </v>
      <v xml:space="preserve">depuis la clôture précédente </v>
    </spb>
    <spb s="9">
      <v>1</v>
      <v>2</v>
      <v>1</v>
      <v>1</v>
      <v>1</v>
      <v>1</v>
      <v>3</v>
      <v>4</v>
      <v>1</v>
      <v>1</v>
      <v>1</v>
    </spb>
  </spbData>
</supportingPropertyBags>
</file>

<file path=xl/richData/rdsupportingpropertybagstructure.xml><?xml version="1.0" encoding="utf-8"?>
<spbStructures xmlns="http://schemas.microsoft.com/office/spreadsheetml/2017/richdata2" count="11">
  <s>
    <k n="Bas" t="s"/>
    <k n="Nom" t="s"/>
    <k n="Haut" t="s"/>
    <k n="Prix" t="s"/>
    <k n="Devise" t="s"/>
    <k n="Ouvrir" t="s"/>
    <k n="Modifier" t="s"/>
    <k n="UniqueName" t="s"/>
    <k n="De la devise" t="s"/>
    <k n="%ProviderInfo" t="s"/>
    <k n="Code mnémonique" t="s"/>
    <k n="Modification (%)" t="s"/>
    <k n="Type d'instrument" t="s"/>
    <k n="Clôture précédente" t="s"/>
    <k n="Bas depuis 52 semaines" t="s"/>
    <k n="Haut depuis 52 semaines" t="s"/>
    <k n="Dernière heure d'échange" t="s"/>
  </s>
  <s>
    <k n="^Order" t="spba"/>
    <k n="TitleProperty" t="s"/>
  </s>
  <s>
    <k n="ShowInCardView" t="b"/>
    <k n="ShowInDotNotation" t="b"/>
    <k n="ShowInAutoComplete" t="b"/>
  </s>
  <s>
    <k n="UniqueName" t="spb"/>
    <k n="`%ProviderInfo" t="spb"/>
  </s>
  <s>
    <k n="Bas" t="i"/>
    <k n="Nom" t="i"/>
    <k n="Haut" t="i"/>
    <k n="Prix" t="i"/>
    <k n="Ouvrir" t="i"/>
    <k n="Modifier" t="i"/>
    <k n="Modification (%)" t="i"/>
    <k n="`%EntityServiceId" t="i"/>
    <k n="Clôture précédente" t="i"/>
    <k n="Bas depuis 52 semaines" t="i"/>
    <k n="Haut depuis 52 semaines" t="i"/>
    <k n="Dernière heure d'échange" t="i"/>
  </s>
  <s>
    <k n="Dernière heure d'échange" t="s"/>
  </s>
  <s>
    <k n="Bas" t="s"/>
    <k n="Nom" t="s"/>
    <k n="Haut" t="s"/>
    <k n="Prix" t="s"/>
    <k n="Ouvrir" t="s"/>
    <k n="Modifier" t="s"/>
    <k n="UniqueName" t="s"/>
    <k n="Pays/région" t="s"/>
    <k n="%ProviderInfo" t="s"/>
    <k n="Code mnémonique" t="s"/>
    <k n="LearnMoreOnLink" t="s"/>
    <k n="Modification (%)" t="s"/>
    <k n="Type d'instrument" t="s"/>
    <k n="Clôture précédente" t="s"/>
    <k n="Bas depuis 52 semaines" t="s"/>
    <k n="Haut depuis 52 semaines" t="s"/>
  </s>
  <s>
    <k n="^Order" t="spba"/>
    <k n="TitleProperty" t="s"/>
    <k n="SubTitleProperty" t="s"/>
  </s>
  <s>
    <k n="UniqueName" t="spb"/>
    <k n="`%ProviderInfo" t="spb"/>
    <k n="LearnMoreOnLink" t="spb"/>
  </s>
  <s>
    <k n="Bas" t="i"/>
    <k n="Nom" t="i"/>
    <k n="Haut" t="i"/>
    <k n="Prix" t="i"/>
    <k n="Ouvrir" t="i"/>
    <k n="Modifier" t="i"/>
    <k n="Modification (%)" t="i"/>
    <k n="`%EntityServiceId" t="i"/>
    <k n="Clôture précédente" t="i"/>
    <k n="Bas depuis 52 semaines" t="i"/>
    <k n="Haut depuis 52 semaines" t="i"/>
  </s>
  <s>
    <k n="Modifier" t="s"/>
    <k n="Modification (%)" t="s"/>
  </s>
</spbStructures>
</file>

<file path=xl/richData/richStyles.xml><?xml version="1.0" encoding="utf-8"?>
<richStyleSheet xmlns="http://schemas.microsoft.com/office/spreadsheetml/2017/richdata2" xmlns:mc="http://schemas.openxmlformats.org/markup-compatibility/2006" xmlns:x="http://schemas.openxmlformats.org/spreadsheetml/2006/main" mc:Ignorable="x">
  <dxfs count="4">
    <x:dxf>
      <x:numFmt numFmtId="2" formatCode="0.00"/>
    </x:dxf>
    <x:dxf>
      <x:numFmt numFmtId="0" formatCode="General"/>
    </x:dxf>
    <x:dxf>
      <x:numFmt numFmtId="27" formatCode="dd/mm/yyyy\ hh:mm"/>
    </x:dxf>
    <x:dxf>
      <x:numFmt numFmtId="14" formatCode="0.00%"/>
    </x:dxf>
  </dxfs>
  <richProperties>
    <rPr n="NumberFormat" t="s"/>
    <rPr n="IsTitleField" t="b"/>
  </richProperties>
  <richStyles>
    <rSty dxfid="1">
      <rpv i="0">_([$€-x-euro2] * #,##0.00_);_([$€-x-euro2] * (#,##0.00);_([$€-x-euro2] * "-"??_);_(@_)</rpv>
    </rSty>
    <rSty>
      <rpv i="1">1</rpv>
    </rSty>
    <rSty dxfid="3"/>
    <rSty dxfid="0">
      <rpv i="0">0.00</rpv>
    </rSty>
    <rSty dxfid="2"/>
    <rSty dxfid="1">
      <rpv i="0">_([$$-en-US]* #,##0.00_);_([$$-en-US]* (#,##0.00);_([$$-en-US]* "-"??_);_(@_)</rpv>
    </rSty>
  </richStyles>
</richStyle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35170-2641-409B-8E26-12EE00B57B56}">
  <dimension ref="A1:H36"/>
  <sheetViews>
    <sheetView tabSelected="1" workbookViewId="0">
      <selection activeCell="G48" sqref="G48"/>
    </sheetView>
  </sheetViews>
  <sheetFormatPr baseColWidth="10" defaultRowHeight="15" x14ac:dyDescent="0.25"/>
  <cols>
    <col min="1" max="1" width="5.85546875" bestFit="1" customWidth="1"/>
    <col min="2" max="2" width="20" bestFit="1" customWidth="1"/>
    <col min="3" max="4" width="30.140625" style="1" bestFit="1" customWidth="1"/>
    <col min="5" max="6" width="30.42578125" style="1" customWidth="1"/>
    <col min="7" max="8" width="33.5703125" bestFit="1" customWidth="1"/>
  </cols>
  <sheetData>
    <row r="1" spans="1:8" x14ac:dyDescent="0.25">
      <c r="B1" s="18" t="s">
        <v>4</v>
      </c>
      <c r="C1" s="6">
        <v>100000</v>
      </c>
      <c r="D1" s="10"/>
      <c r="E1" s="25" t="s">
        <v>29</v>
      </c>
      <c r="F1" s="24">
        <v>45031</v>
      </c>
    </row>
    <row r="2" spans="1:8" x14ac:dyDescent="0.25">
      <c r="B2" s="18"/>
      <c r="C2" s="2">
        <f>C1/C3</f>
        <v>110448.4205875856</v>
      </c>
      <c r="E2" s="25" t="s">
        <v>30</v>
      </c>
      <c r="F2" s="24">
        <v>45031</v>
      </c>
    </row>
    <row r="3" spans="1:8" x14ac:dyDescent="0.25">
      <c r="B3" t="e" vm="1">
        <v>#VALUE!</v>
      </c>
      <c r="C3" s="7" cm="1">
        <f t="array" ref="C3">_FV(B3,"Clôture précédente",TRUE)</f>
        <v>0.90539999999999998</v>
      </c>
    </row>
    <row r="4" spans="1:8" ht="3.75" customHeight="1" x14ac:dyDescent="0.25">
      <c r="C4" s="7"/>
    </row>
    <row r="5" spans="1:8" x14ac:dyDescent="0.25">
      <c r="B5" s="1" t="s">
        <v>19</v>
      </c>
      <c r="C5" s="17">
        <v>5</v>
      </c>
    </row>
    <row r="6" spans="1:8" x14ac:dyDescent="0.25">
      <c r="B6" s="1" t="s">
        <v>25</v>
      </c>
      <c r="C6" s="26">
        <v>1</v>
      </c>
    </row>
    <row r="7" spans="1:8" ht="3.75" customHeight="1" x14ac:dyDescent="0.25">
      <c r="C7" s="7"/>
    </row>
    <row r="8" spans="1:8" ht="15" customHeight="1" x14ac:dyDescent="0.25">
      <c r="A8" s="19" t="s">
        <v>14</v>
      </c>
      <c r="B8" t="s">
        <v>2</v>
      </c>
      <c r="C8" s="1" t="e" vm="2">
        <v>#VALUE!</v>
      </c>
      <c r="D8" s="1" t="e" vm="2">
        <v>#VALUE!</v>
      </c>
      <c r="E8" s="1" t="e" vm="3">
        <v>#VALUE!</v>
      </c>
      <c r="F8" s="1" t="e" vm="3">
        <v>#VALUE!</v>
      </c>
      <c r="G8" s="1" t="e" vm="4">
        <v>#VALUE!</v>
      </c>
      <c r="H8" s="1" t="e" vm="4">
        <v>#VALUE!</v>
      </c>
    </row>
    <row r="9" spans="1:8" x14ac:dyDescent="0.25">
      <c r="A9" s="19"/>
      <c r="B9" t="s">
        <v>10</v>
      </c>
      <c r="C9" s="1" t="s">
        <v>5</v>
      </c>
      <c r="D9" s="1" t="s">
        <v>6</v>
      </c>
      <c r="E9" s="1" t="s">
        <v>13</v>
      </c>
      <c r="F9" s="1" t="s">
        <v>16</v>
      </c>
      <c r="G9" s="1" t="s">
        <v>17</v>
      </c>
      <c r="H9" s="1" t="s">
        <v>18</v>
      </c>
    </row>
    <row r="10" spans="1:8" x14ac:dyDescent="0.25">
      <c r="A10" s="19"/>
      <c r="B10" t="s">
        <v>0</v>
      </c>
      <c r="C10" s="2">
        <v>2</v>
      </c>
      <c r="D10" s="2">
        <v>20</v>
      </c>
      <c r="E10" s="2">
        <v>5</v>
      </c>
      <c r="F10" s="2">
        <v>50</v>
      </c>
      <c r="G10" s="11">
        <v>0.5</v>
      </c>
      <c r="H10" s="2">
        <v>5</v>
      </c>
    </row>
    <row r="11" spans="1:8" x14ac:dyDescent="0.25">
      <c r="A11" s="19"/>
      <c r="B11" t="s">
        <v>26</v>
      </c>
      <c r="C11" s="1">
        <v>0.25</v>
      </c>
      <c r="D11" s="1">
        <v>0.25</v>
      </c>
      <c r="E11" s="1">
        <v>0.25</v>
      </c>
      <c r="F11" s="1">
        <v>0.25</v>
      </c>
      <c r="G11" s="1">
        <v>1</v>
      </c>
      <c r="H11" s="1">
        <v>1</v>
      </c>
    </row>
    <row r="12" spans="1:8" ht="30" x14ac:dyDescent="0.25">
      <c r="A12" s="19"/>
      <c r="B12" s="22" t="s">
        <v>27</v>
      </c>
      <c r="C12" s="23">
        <f>(0.3+0.37)*2</f>
        <v>1.3399999999999999</v>
      </c>
      <c r="D12" s="23">
        <f>(0.85+1.35)*2</f>
        <v>4.4000000000000004</v>
      </c>
      <c r="E12" s="23">
        <f>C12</f>
        <v>1.3399999999999999</v>
      </c>
      <c r="F12" s="23">
        <f>D12</f>
        <v>4.4000000000000004</v>
      </c>
      <c r="G12" s="23">
        <f>C12</f>
        <v>1.3399999999999999</v>
      </c>
      <c r="H12" s="23">
        <f>F12</f>
        <v>4.4000000000000004</v>
      </c>
    </row>
    <row r="13" spans="1:8" x14ac:dyDescent="0.25">
      <c r="A13" s="19"/>
      <c r="B13" t="s">
        <v>7</v>
      </c>
      <c r="C13" s="3" cm="1">
        <f t="array" ref="C13">_FV(C8,"Clôture précédente",TRUE)</f>
        <v>13109.388999999999</v>
      </c>
      <c r="D13" s="3" cm="1">
        <f t="array" ref="D13">_FV(D8,"Clôture précédente",TRUE)</f>
        <v>13109.388999999999</v>
      </c>
      <c r="E13" s="3" cm="1">
        <f t="array" ref="E13">_FV(E8,"Clôture précédente",TRUE)</f>
        <v>4146.22</v>
      </c>
      <c r="F13" s="3" cm="1">
        <f t="array" ref="F13">_FV(F8,"Clôture précédente",TRUE)</f>
        <v>4146.22</v>
      </c>
      <c r="G13" s="3" cm="1">
        <f t="array" ref="G13">_FV(G8,"Clôture précédente",TRUE)</f>
        <v>34029.69</v>
      </c>
      <c r="H13" s="3" cm="1">
        <f t="array" ref="H13">_FV(H8,"Clôture précédente",TRUE)</f>
        <v>34029.69</v>
      </c>
    </row>
    <row r="14" spans="1:8" x14ac:dyDescent="0.25">
      <c r="A14" s="19"/>
      <c r="B14" t="s">
        <v>1</v>
      </c>
      <c r="C14" s="4">
        <f>C13/10</f>
        <v>1310.9388999999999</v>
      </c>
      <c r="D14" s="4">
        <f>D13</f>
        <v>13109.388999999999</v>
      </c>
      <c r="E14" s="4">
        <f>E13/5</f>
        <v>829.24400000000003</v>
      </c>
      <c r="F14" s="4">
        <f>F13*2</f>
        <v>8292.44</v>
      </c>
      <c r="G14" s="4">
        <f>G13/50</f>
        <v>680.5938000000001</v>
      </c>
      <c r="H14" s="4">
        <f>H13/5</f>
        <v>6805.9380000000001</v>
      </c>
    </row>
    <row r="15" spans="1:8" x14ac:dyDescent="0.25">
      <c r="A15" s="19"/>
      <c r="B15" t="s">
        <v>3</v>
      </c>
      <c r="C15" s="1">
        <f t="shared" ref="C15:H15" si="0">C13*C10/C14</f>
        <v>20</v>
      </c>
      <c r="D15" s="1">
        <f t="shared" si="0"/>
        <v>20</v>
      </c>
      <c r="E15" s="1">
        <f t="shared" si="0"/>
        <v>25.000000000000004</v>
      </c>
      <c r="F15" s="1">
        <f t="shared" si="0"/>
        <v>25</v>
      </c>
      <c r="G15" s="1">
        <f t="shared" si="0"/>
        <v>24.999999999999996</v>
      </c>
      <c r="H15" s="1">
        <f t="shared" si="0"/>
        <v>25</v>
      </c>
    </row>
    <row r="16" spans="1:8" x14ac:dyDescent="0.25">
      <c r="A16" s="19"/>
      <c r="B16" t="s">
        <v>8</v>
      </c>
      <c r="C16" s="2">
        <f t="shared" ref="C16:H16" si="1">$C$2*C15</f>
        <v>2208968.4117517117</v>
      </c>
      <c r="D16" s="2">
        <f t="shared" si="1"/>
        <v>2208968.4117517117</v>
      </c>
      <c r="E16" s="2">
        <f t="shared" si="1"/>
        <v>2761210.5146896401</v>
      </c>
      <c r="F16" s="2">
        <f t="shared" si="1"/>
        <v>2761210.5146896401</v>
      </c>
      <c r="G16" s="2">
        <f t="shared" si="1"/>
        <v>2761210.5146896397</v>
      </c>
      <c r="H16" s="2">
        <f t="shared" si="1"/>
        <v>2761210.5146896401</v>
      </c>
    </row>
    <row r="17" spans="1:8" x14ac:dyDescent="0.25">
      <c r="A17" s="19"/>
      <c r="B17" t="s">
        <v>20</v>
      </c>
      <c r="C17" s="5">
        <f t="shared" ref="C17:H17" si="2">ROUNDDOWN(C16/(C13*C10),0)</f>
        <v>84</v>
      </c>
      <c r="D17" s="5">
        <f t="shared" si="2"/>
        <v>8</v>
      </c>
      <c r="E17" s="5">
        <f t="shared" si="2"/>
        <v>133</v>
      </c>
      <c r="F17" s="5">
        <f t="shared" si="2"/>
        <v>13</v>
      </c>
      <c r="G17" s="5">
        <f t="shared" si="2"/>
        <v>162</v>
      </c>
      <c r="H17" s="5">
        <f t="shared" si="2"/>
        <v>16</v>
      </c>
    </row>
    <row r="18" spans="1:8" x14ac:dyDescent="0.25">
      <c r="A18" s="19"/>
      <c r="B18" t="s">
        <v>21</v>
      </c>
      <c r="C18" s="12">
        <f t="shared" ref="C18:H18" si="3">C17*C10</f>
        <v>168</v>
      </c>
      <c r="D18" s="12">
        <f t="shared" si="3"/>
        <v>160</v>
      </c>
      <c r="E18" s="12">
        <f t="shared" si="3"/>
        <v>665</v>
      </c>
      <c r="F18" s="12">
        <f t="shared" si="3"/>
        <v>650</v>
      </c>
      <c r="G18" s="12">
        <f t="shared" si="3"/>
        <v>81</v>
      </c>
      <c r="H18" s="12">
        <f t="shared" si="3"/>
        <v>80</v>
      </c>
    </row>
    <row r="19" spans="1:8" x14ac:dyDescent="0.25">
      <c r="A19" s="19"/>
      <c r="B19" t="s">
        <v>22</v>
      </c>
      <c r="C19" s="14">
        <f t="shared" ref="C19:H19" si="4">ROUNDDOWN(C17/C15*$C$5,0)</f>
        <v>21</v>
      </c>
      <c r="D19" s="14">
        <f t="shared" si="4"/>
        <v>2</v>
      </c>
      <c r="E19" s="14">
        <f t="shared" si="4"/>
        <v>26</v>
      </c>
      <c r="F19" s="14">
        <f t="shared" si="4"/>
        <v>2</v>
      </c>
      <c r="G19" s="14">
        <f t="shared" si="4"/>
        <v>32</v>
      </c>
      <c r="H19" s="14">
        <f t="shared" si="4"/>
        <v>3</v>
      </c>
    </row>
    <row r="20" spans="1:8" x14ac:dyDescent="0.25">
      <c r="A20" s="19"/>
      <c r="B20" t="s">
        <v>23</v>
      </c>
      <c r="C20" s="16">
        <f t="shared" ref="C20:H20" si="5">C19*C10</f>
        <v>42</v>
      </c>
      <c r="D20" s="16">
        <f t="shared" si="5"/>
        <v>40</v>
      </c>
      <c r="E20" s="16">
        <f t="shared" si="5"/>
        <v>130</v>
      </c>
      <c r="F20" s="16">
        <f t="shared" si="5"/>
        <v>100</v>
      </c>
      <c r="G20" s="16">
        <f t="shared" si="5"/>
        <v>16</v>
      </c>
      <c r="H20" s="16">
        <f t="shared" si="5"/>
        <v>15</v>
      </c>
    </row>
    <row r="21" spans="1:8" x14ac:dyDescent="0.25">
      <c r="A21" s="19"/>
      <c r="B21" t="s">
        <v>24</v>
      </c>
      <c r="C21" s="14" t="str">
        <f>CONCATENATE(ROUNDUP(C12/C10/C11,0)," tick(s) - ",ROUNDUP(C12/C10,2)," pt")</f>
        <v>3 tick(s) - 0,67 pt</v>
      </c>
      <c r="D21" s="14" t="str">
        <f>CONCATENATE(ROUNDUP(D12/D10/D11,0)," tick(s) - ",ROUNDUP(D12/D10,2)," pt")</f>
        <v>1 tick(s) - 0,22 pt</v>
      </c>
      <c r="E21" s="14" t="str">
        <f>CONCATENATE(ROUNDUP(E12/E10/E11,0)," tick(s) - ",ROUNDUP(E12/E10,2)," pt")</f>
        <v>2 tick(s) - 0,27 pt</v>
      </c>
      <c r="F21" s="14" t="str">
        <f>CONCATENATE(ROUNDUP(F12/F10/F11,0)," tick(s) - ",ROUNDUP(F12/F10,2)," pt")</f>
        <v>1 tick(s) - 0,09 pt</v>
      </c>
      <c r="G21" s="14" t="str">
        <f>CONCATENATE(ROUNDUP(G12/G10/G11,0)," tick(s) - ",ROUNDUP(G12/G10,2)," pt")</f>
        <v>3 tick(s) - 2,68 pt</v>
      </c>
      <c r="H21" s="14" t="str">
        <f>CONCATENATE(ROUNDUP(H12/H10/H11,0)," tick(s) - ",ROUNDUP(H12/H10,2)," pt")</f>
        <v>1 tick(s) - 0,88 pt</v>
      </c>
    </row>
    <row r="22" spans="1:8" ht="3.75" customHeight="1" x14ac:dyDescent="0.25">
      <c r="C22" s="7"/>
    </row>
    <row r="23" spans="1:8" ht="15" customHeight="1" x14ac:dyDescent="0.25">
      <c r="A23" s="20" t="s">
        <v>15</v>
      </c>
      <c r="B23" t="s">
        <v>2</v>
      </c>
      <c r="C23" s="1" t="e" vm="5">
        <v>#VALUE!</v>
      </c>
      <c r="D23" s="1" t="e" vm="5">
        <v>#VALUE!</v>
      </c>
      <c r="E23" s="1" t="e" vm="5">
        <v>#VALUE!</v>
      </c>
    </row>
    <row r="24" spans="1:8" x14ac:dyDescent="0.25">
      <c r="A24" s="20"/>
      <c r="B24" t="s">
        <v>10</v>
      </c>
      <c r="C24" s="1" t="s">
        <v>11</v>
      </c>
      <c r="D24" s="1" t="s">
        <v>12</v>
      </c>
      <c r="E24" s="1" t="s">
        <v>28</v>
      </c>
    </row>
    <row r="25" spans="1:8" x14ac:dyDescent="0.25">
      <c r="A25" s="20"/>
      <c r="B25" t="s">
        <v>0</v>
      </c>
      <c r="C25" s="8">
        <v>1</v>
      </c>
      <c r="D25" s="10">
        <v>5</v>
      </c>
      <c r="E25" s="10">
        <v>25</v>
      </c>
    </row>
    <row r="26" spans="1:8" x14ac:dyDescent="0.25">
      <c r="A26" s="20"/>
      <c r="B26" t="s">
        <v>26</v>
      </c>
      <c r="C26" s="1">
        <v>1</v>
      </c>
      <c r="D26" s="1">
        <v>1</v>
      </c>
      <c r="E26" s="1">
        <v>1</v>
      </c>
      <c r="G26" s="1"/>
      <c r="H26" s="1"/>
    </row>
    <row r="27" spans="1:8" ht="30" x14ac:dyDescent="0.25">
      <c r="A27" s="20"/>
      <c r="B27" s="21" t="s">
        <v>27</v>
      </c>
      <c r="C27" s="23">
        <f>(0.25+0.13)*2</f>
        <v>0.76</v>
      </c>
      <c r="D27" s="23">
        <f>(0.5+0.25)*2</f>
        <v>1.5</v>
      </c>
      <c r="E27" s="23">
        <f>(0.9+1.16)*2</f>
        <v>4.12</v>
      </c>
      <c r="G27" s="1"/>
      <c r="H27" s="1"/>
    </row>
    <row r="28" spans="1:8" x14ac:dyDescent="0.25">
      <c r="A28" s="20"/>
      <c r="B28" t="s">
        <v>7</v>
      </c>
      <c r="C28" s="9" cm="1">
        <f t="array" ref="C28">_FV(C23,"Clôture précédente",TRUE)</f>
        <v>15729.46</v>
      </c>
      <c r="D28" s="9" cm="1">
        <f t="array" ref="D28">_FV(D23,"Clôture précédente",TRUE)</f>
        <v>15729.46</v>
      </c>
      <c r="E28" s="9" cm="1">
        <f t="array" ref="E28">_FV(E23,"Clôture précédente",TRUE)</f>
        <v>15729.46</v>
      </c>
    </row>
    <row r="29" spans="1:8" x14ac:dyDescent="0.25">
      <c r="A29" s="20"/>
      <c r="B29" t="s">
        <v>1</v>
      </c>
      <c r="C29" s="9">
        <f>C28/15</f>
        <v>1048.6306666666667</v>
      </c>
      <c r="D29" s="9">
        <f>D28/3</f>
        <v>5243.1533333333327</v>
      </c>
      <c r="E29" s="9">
        <f>E28/3</f>
        <v>5243.1533333333327</v>
      </c>
    </row>
    <row r="30" spans="1:8" x14ac:dyDescent="0.25">
      <c r="A30" s="20"/>
      <c r="B30" t="s">
        <v>3</v>
      </c>
      <c r="C30" s="1">
        <f>C28*C25/C29</f>
        <v>14.999999999999998</v>
      </c>
      <c r="D30" s="1">
        <f>D28*D25/D29</f>
        <v>15</v>
      </c>
      <c r="E30" s="1">
        <f>E28*E25/E29</f>
        <v>75.000000000000014</v>
      </c>
    </row>
    <row r="31" spans="1:8" x14ac:dyDescent="0.25">
      <c r="A31" s="20"/>
      <c r="B31" t="s">
        <v>8</v>
      </c>
      <c r="C31" s="8">
        <f>$C$1*C30</f>
        <v>1499999.9999999998</v>
      </c>
      <c r="D31" s="8">
        <f>$C$1*D30</f>
        <v>1500000</v>
      </c>
      <c r="E31" s="8">
        <f>$C$1*E30</f>
        <v>7500000.0000000019</v>
      </c>
    </row>
    <row r="32" spans="1:8" x14ac:dyDescent="0.25">
      <c r="A32" s="20"/>
      <c r="B32" t="s">
        <v>9</v>
      </c>
      <c r="C32" s="5">
        <f>ROUNDDOWN(C31/(C28*C25),0)</f>
        <v>95</v>
      </c>
      <c r="D32" s="5">
        <f>ROUNDDOWN(D31/(D28*D25),0)</f>
        <v>19</v>
      </c>
      <c r="E32" s="5">
        <f>ROUNDDOWN(E31/(E28*E25),0)</f>
        <v>19</v>
      </c>
    </row>
    <row r="33" spans="1:5" x14ac:dyDescent="0.25">
      <c r="A33" s="20"/>
      <c r="B33" t="s">
        <v>21</v>
      </c>
      <c r="C33" s="13">
        <f>C32*C25</f>
        <v>95</v>
      </c>
      <c r="D33" s="13">
        <f t="shared" ref="D33:E33" si="6">D32*D25</f>
        <v>95</v>
      </c>
      <c r="E33" s="13">
        <f t="shared" si="6"/>
        <v>475</v>
      </c>
    </row>
    <row r="34" spans="1:5" x14ac:dyDescent="0.25">
      <c r="A34" s="20"/>
      <c r="B34" t="s">
        <v>22</v>
      </c>
      <c r="C34" s="14">
        <f>ROUNDDOWN(C32/C30*$C$5,0)</f>
        <v>31</v>
      </c>
      <c r="D34" s="14">
        <f>ROUNDDOWN(D32/D30*$C$5,0)</f>
        <v>6</v>
      </c>
      <c r="E34" s="14">
        <f>ROUNDDOWN(E32/E30*$C$5,0)</f>
        <v>1</v>
      </c>
    </row>
    <row r="35" spans="1:5" x14ac:dyDescent="0.25">
      <c r="A35" s="20"/>
      <c r="B35" t="s">
        <v>23</v>
      </c>
      <c r="C35" s="15">
        <f>C34*C25</f>
        <v>31</v>
      </c>
      <c r="D35" s="15">
        <f>D34*D25</f>
        <v>30</v>
      </c>
      <c r="E35" s="15">
        <f>E34*E25</f>
        <v>25</v>
      </c>
    </row>
    <row r="36" spans="1:5" x14ac:dyDescent="0.25">
      <c r="A36" s="20"/>
      <c r="B36" t="s">
        <v>24</v>
      </c>
      <c r="C36" s="14" t="str">
        <f>CONCATENATE(ROUNDUP(C27/C25/C26,0)," tick(s) - ",ROUNDUP(C27/C25,2)," pt")</f>
        <v>1 tick(s) - 0,76 pt</v>
      </c>
      <c r="D36" s="14" t="str">
        <f>CONCATENATE(ROUNDUP(D27/D25/D26,0)," tick(s) - ",ROUNDUP(D27/D25,2)," pt")</f>
        <v>1 tick(s) - 0,3 pt</v>
      </c>
      <c r="E36" s="14" t="str">
        <f>CONCATENATE(ROUNDUP(E27/E25/E26,0)," tick(s) - ",ROUNDUP(E27/E25,2)," pt")</f>
        <v>1 tick(s) - 0,17 pt</v>
      </c>
    </row>
  </sheetData>
  <mergeCells count="3">
    <mergeCell ref="B1:B2"/>
    <mergeCell ref="A8:A21"/>
    <mergeCell ref="A23:A36"/>
  </mergeCells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80CF8E-5E7E-4851-92C8-09267F1070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IBKR PRT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Yoni HUSIANYCIA</dc:creator>
  <cp:lastModifiedBy>Yoni HUSIANYCIA</cp:lastModifiedBy>
  <dcterms:created xsi:type="dcterms:W3CDTF">2023-03-30T13:26:08Z</dcterms:created>
  <dcterms:modified xsi:type="dcterms:W3CDTF">2023-04-15T16:09:08Z</dcterms:modified>
</cp:coreProperties>
</file>