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ino\Dropbox\Excel Options\"/>
    </mc:Choice>
  </mc:AlternateContent>
  <bookViews>
    <workbookView xWindow="0" yWindow="0" windowWidth="28800" windowHeight="12435" activeTab="1"/>
  </bookViews>
  <sheets>
    <sheet name="Input_sheet_Option" sheetId="6" r:id="rId1"/>
    <sheet name="Data" sheetId="8" r:id="rId2"/>
    <sheet name="Live" sheetId="12" r:id="rId3"/>
  </sheets>
  <functionGroups builtInGroupCount="18"/>
  <definedNames>
    <definedName name="DonnéesExternes_10" localSheetId="0">Input_sheet_Option!$A$1:$O$719</definedName>
    <definedName name="DonnéesExternes_11" localSheetId="0">Input_sheet_Option!$A$1:$O$719</definedName>
    <definedName name="DonnéesExternes_12" localSheetId="0">Input_sheet_Option!$A$1:$O$719</definedName>
    <definedName name="DonnéesExternes_13" localSheetId="0">Input_sheet_Option!$A$1:$O$719</definedName>
    <definedName name="DonnéesExternes_14" localSheetId="0">Input_sheet_Option!$A$1:$O$719</definedName>
    <definedName name="DonnéesExternes_15" localSheetId="0">Input_sheet_Option!$A$1:$O$719</definedName>
    <definedName name="DonnéesExternes_16" localSheetId="0">Input_sheet_Option!$A$1:$O$720</definedName>
    <definedName name="DonnéesExternes_17" localSheetId="0">Input_sheet_Option!$A$1:$O$720</definedName>
    <definedName name="DonnéesExternes_18" localSheetId="0">Input_sheet_Option!$A$1:$O$720</definedName>
    <definedName name="DonnéesExternes_19" localSheetId="0">Input_sheet_Option!$A$1:$O$720</definedName>
    <definedName name="DonnéesExternes_20" localSheetId="0">Input_sheet_Option!$A$1:$O$720</definedName>
    <definedName name="DonnéesExternes_21" localSheetId="0">Input_sheet_Option!$A$1:$O$720</definedName>
    <definedName name="DonnéesExternes_22" localSheetId="0">Input_sheet_Option!$A$1:$O$720</definedName>
    <definedName name="DonnéesExternes_23" localSheetId="0">Input_sheet_Option!$A$1:$O$720</definedName>
    <definedName name="DonnéesExternes_24" localSheetId="0">Input_sheet_Option!$A$1:$O$750</definedName>
    <definedName name="DonnéesExternes_25" localSheetId="0">Input_sheet_Option!$A$1:$O$750</definedName>
    <definedName name="DonnéesExternes_26" localSheetId="0">Input_sheet_Option!$A$1:$O$750</definedName>
    <definedName name="DonnéesExternes_27" localSheetId="0">Input_sheet_Option!$A$1:$O$751</definedName>
    <definedName name="DonnéesExternes_28" localSheetId="0">Input_sheet_Option!$A$1:$O$751</definedName>
    <definedName name="DonnéesExternes_29" localSheetId="0">Input_sheet_Option!$A$1:$O$751</definedName>
    <definedName name="DonnéesExternes_30" localSheetId="0">Input_sheet_Option!$A$1:$O$751</definedName>
    <definedName name="DonnéesExternes_31" localSheetId="0">Input_sheet_Option!$A$1:$O$751</definedName>
    <definedName name="DonnéesExternes_7" localSheetId="0">Input_sheet_Option!$A$1:$O$718</definedName>
    <definedName name="DonnéesExternes_8" localSheetId="0">Input_sheet_Option!$A$1:$O$718</definedName>
    <definedName name="DonnéesExternes_9" localSheetId="0">Input_sheet_Option!$A$1:$O$718</definedName>
    <definedName name="Strikes_Call">OFFSET(Live!$K$7,0,0,COUNTA(Live!$K$7:$K$54))</definedName>
    <definedName name="Strikes_Call_relatifs">OFFSET(Data!$T$9,0,0,COUNTA(Data!$T$9:$T$56))</definedName>
    <definedName name="Strikes_Put">OFFSET(Live!$U$7,0,0,COUNTA(Live!$U$7:$U$54))</definedName>
    <definedName name="Strikes_Put_relatifs">OFFSET(Data!$K$9,0,0,COUNTA(Data!$AD$9:$AD$56))</definedName>
    <definedName name="Vol_imp_Call">OFFSET(Live!$O$7,0,0,COUNTA(Live!$O$7:$O$54))</definedName>
    <definedName name="Vol_imp_put">OFFSET(Live!$Y$7,0,0,COUNTA(Live!$Y$7:$Y$54))</definedName>
  </definedName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8" l="1"/>
  <c r="I9" i="8"/>
  <c r="I48" i="8"/>
  <c r="D10" i="8" l="1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51" i="8"/>
  <c r="D52" i="8"/>
  <c r="D53" i="8"/>
  <c r="D54" i="8"/>
  <c r="D55" i="8"/>
  <c r="D56" i="8"/>
  <c r="I10" i="8"/>
  <c r="I11" i="8"/>
  <c r="I12" i="8"/>
  <c r="I13" i="8"/>
  <c r="I14" i="8"/>
  <c r="I15" i="8"/>
  <c r="I49" i="8"/>
  <c r="I50" i="8"/>
  <c r="I51" i="8"/>
  <c r="I52" i="8"/>
  <c r="I53" i="8"/>
  <c r="I54" i="8"/>
  <c r="I55" i="8"/>
  <c r="I56" i="8"/>
  <c r="Z42" i="8"/>
  <c r="AA42" i="8"/>
  <c r="AB42" i="8"/>
  <c r="AC42" i="8"/>
  <c r="Z43" i="8"/>
  <c r="AA43" i="8"/>
  <c r="AB43" i="8"/>
  <c r="AC43" i="8"/>
  <c r="Z44" i="8"/>
  <c r="AA44" i="8"/>
  <c r="AB44" i="8"/>
  <c r="AC44" i="8"/>
  <c r="Z45" i="8"/>
  <c r="AA45" i="8"/>
  <c r="AB45" i="8"/>
  <c r="AC45" i="8"/>
  <c r="Z46" i="8"/>
  <c r="AA46" i="8"/>
  <c r="AB46" i="8"/>
  <c r="AC46" i="8"/>
  <c r="Z47" i="8"/>
  <c r="AA47" i="8"/>
  <c r="AB47" i="8"/>
  <c r="AC47" i="8"/>
  <c r="Z48" i="8"/>
  <c r="AA48" i="8"/>
  <c r="AB48" i="8"/>
  <c r="AC48" i="8"/>
  <c r="Z49" i="8"/>
  <c r="AA49" i="8"/>
  <c r="AB49" i="8"/>
  <c r="AC49" i="8"/>
  <c r="Z50" i="8"/>
  <c r="AA50" i="8"/>
  <c r="AB50" i="8"/>
  <c r="AC50" i="8"/>
  <c r="Z51" i="8"/>
  <c r="AA51" i="8"/>
  <c r="AB51" i="8"/>
  <c r="AC51" i="8"/>
  <c r="Z52" i="8"/>
  <c r="AA52" i="8"/>
  <c r="AB52" i="8"/>
  <c r="AC52" i="8"/>
  <c r="Z53" i="8"/>
  <c r="AA53" i="8"/>
  <c r="AB53" i="8"/>
  <c r="AC53" i="8"/>
  <c r="Z54" i="8"/>
  <c r="AA54" i="8"/>
  <c r="AB54" i="8"/>
  <c r="AC54" i="8"/>
  <c r="Z55" i="8"/>
  <c r="AA55" i="8"/>
  <c r="AB55" i="8"/>
  <c r="AC55" i="8"/>
  <c r="Z56" i="8"/>
  <c r="AA56" i="8"/>
  <c r="AB56" i="8"/>
  <c r="AC56" i="8"/>
  <c r="P29" i="8"/>
  <c r="Q29" i="8"/>
  <c r="R29" i="8"/>
  <c r="S29" i="8"/>
  <c r="P30" i="8"/>
  <c r="Q30" i="8"/>
  <c r="R30" i="8"/>
  <c r="S30" i="8"/>
  <c r="P31" i="8"/>
  <c r="Q31" i="8"/>
  <c r="R31" i="8"/>
  <c r="S31" i="8"/>
  <c r="P32" i="8"/>
  <c r="Q32" i="8"/>
  <c r="R32" i="8"/>
  <c r="S32" i="8"/>
  <c r="P33" i="8"/>
  <c r="Q33" i="8"/>
  <c r="R33" i="8"/>
  <c r="S33" i="8"/>
  <c r="P34" i="8"/>
  <c r="Q34" i="8"/>
  <c r="R34" i="8"/>
  <c r="S34" i="8"/>
  <c r="P35" i="8"/>
  <c r="Q35" i="8"/>
  <c r="R35" i="8"/>
  <c r="S35" i="8"/>
  <c r="P36" i="8"/>
  <c r="Q36" i="8"/>
  <c r="R36" i="8"/>
  <c r="S36" i="8"/>
  <c r="P37" i="8"/>
  <c r="Q37" i="8"/>
  <c r="R37" i="8"/>
  <c r="S37" i="8"/>
  <c r="P38" i="8"/>
  <c r="Q38" i="8"/>
  <c r="R38" i="8"/>
  <c r="S38" i="8"/>
  <c r="P39" i="8"/>
  <c r="Q39" i="8"/>
  <c r="R39" i="8"/>
  <c r="S39" i="8"/>
  <c r="P40" i="8"/>
  <c r="Q40" i="8"/>
  <c r="R40" i="8"/>
  <c r="S40" i="8"/>
  <c r="P41" i="8"/>
  <c r="Q41" i="8"/>
  <c r="R41" i="8"/>
  <c r="S41" i="8"/>
  <c r="P42" i="8"/>
  <c r="Q42" i="8"/>
  <c r="R42" i="8"/>
  <c r="S42" i="8"/>
  <c r="P43" i="8"/>
  <c r="Q43" i="8"/>
  <c r="R43" i="8"/>
  <c r="S43" i="8"/>
  <c r="P44" i="8"/>
  <c r="Q44" i="8"/>
  <c r="R44" i="8"/>
  <c r="S44" i="8"/>
  <c r="P45" i="8"/>
  <c r="Q45" i="8"/>
  <c r="R45" i="8"/>
  <c r="S45" i="8"/>
  <c r="P46" i="8"/>
  <c r="Q46" i="8"/>
  <c r="R46" i="8"/>
  <c r="S46" i="8"/>
  <c r="P47" i="8"/>
  <c r="Q47" i="8"/>
  <c r="R47" i="8"/>
  <c r="S47" i="8"/>
  <c r="P48" i="8"/>
  <c r="Q48" i="8"/>
  <c r="R48" i="8"/>
  <c r="S48" i="8"/>
  <c r="P49" i="8"/>
  <c r="Q49" i="8"/>
  <c r="R49" i="8"/>
  <c r="S49" i="8"/>
  <c r="P50" i="8"/>
  <c r="Q50" i="8"/>
  <c r="R50" i="8"/>
  <c r="S50" i="8"/>
  <c r="P51" i="8"/>
  <c r="Q51" i="8"/>
  <c r="R51" i="8"/>
  <c r="S51" i="8"/>
  <c r="P52" i="8"/>
  <c r="Q52" i="8"/>
  <c r="R52" i="8"/>
  <c r="S52" i="8"/>
  <c r="P53" i="8"/>
  <c r="Q53" i="8"/>
  <c r="R53" i="8"/>
  <c r="S53" i="8"/>
  <c r="P54" i="8"/>
  <c r="Q54" i="8"/>
  <c r="R54" i="8"/>
  <c r="S54" i="8"/>
  <c r="P55" i="8"/>
  <c r="Q55" i="8"/>
  <c r="R55" i="8"/>
  <c r="S55" i="8"/>
  <c r="P56" i="8"/>
  <c r="Q56" i="8"/>
  <c r="R56" i="8"/>
  <c r="S56" i="8"/>
  <c r="U40" i="12"/>
  <c r="AC40" i="12" s="1"/>
  <c r="U41" i="12"/>
  <c r="AC41" i="12" s="1"/>
  <c r="U42" i="12"/>
  <c r="AC42" i="12" s="1"/>
  <c r="U43" i="12"/>
  <c r="AC43" i="12" s="1"/>
  <c r="U44" i="12"/>
  <c r="AC44" i="12" s="1"/>
  <c r="U45" i="12"/>
  <c r="AC45" i="12" s="1"/>
  <c r="U46" i="12"/>
  <c r="AC46" i="12" s="1"/>
  <c r="U47" i="12"/>
  <c r="AC47" i="12" s="1"/>
  <c r="U48" i="12"/>
  <c r="AC48" i="12" s="1"/>
  <c r="U49" i="12"/>
  <c r="AC49" i="12" s="1"/>
  <c r="U50" i="12"/>
  <c r="AC50" i="12" s="1"/>
  <c r="U51" i="12"/>
  <c r="AC51" i="12" s="1"/>
  <c r="U52" i="12"/>
  <c r="AC52" i="12" s="1"/>
  <c r="U53" i="12"/>
  <c r="AC53" i="12" s="1"/>
  <c r="U54" i="12"/>
  <c r="AC54" i="12" s="1"/>
  <c r="H8" i="12"/>
  <c r="H9" i="12"/>
  <c r="H10" i="12"/>
  <c r="H11" i="12"/>
  <c r="H13" i="12"/>
  <c r="H47" i="12"/>
  <c r="H48" i="12"/>
  <c r="H49" i="12"/>
  <c r="H50" i="12"/>
  <c r="H51" i="12"/>
  <c r="H52" i="12"/>
  <c r="H53" i="12"/>
  <c r="H54" i="12"/>
  <c r="H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49" i="12"/>
  <c r="C50" i="12"/>
  <c r="C51" i="12"/>
  <c r="C52" i="12"/>
  <c r="C53" i="12"/>
  <c r="C54" i="12"/>
  <c r="C7" i="12"/>
  <c r="C3" i="8"/>
  <c r="B1" i="12"/>
  <c r="V6" i="12"/>
  <c r="W6" i="12"/>
  <c r="X6" i="12"/>
  <c r="Y6" i="12"/>
  <c r="Z6" i="12"/>
  <c r="AA6" i="12"/>
  <c r="AB6" i="12"/>
  <c r="AC6" i="12"/>
  <c r="U6" i="12"/>
  <c r="L6" i="12"/>
  <c r="M6" i="12"/>
  <c r="N6" i="12"/>
  <c r="O6" i="12"/>
  <c r="P6" i="12"/>
  <c r="Q6" i="12"/>
  <c r="R6" i="12"/>
  <c r="S6" i="12"/>
  <c r="K6" i="12"/>
  <c r="I8" i="12"/>
  <c r="I9" i="12"/>
  <c r="I10" i="12"/>
  <c r="I11" i="12"/>
  <c r="I13" i="12"/>
  <c r="I47" i="12"/>
  <c r="I48" i="12"/>
  <c r="I49" i="12"/>
  <c r="I50" i="12"/>
  <c r="I51" i="12"/>
  <c r="I52" i="12"/>
  <c r="I53" i="12"/>
  <c r="I54" i="12"/>
  <c r="I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49" i="12"/>
  <c r="D50" i="12"/>
  <c r="D51" i="12"/>
  <c r="D52" i="12"/>
  <c r="D53" i="12"/>
  <c r="D54" i="12"/>
  <c r="D7" i="12"/>
  <c r="U8" i="12"/>
  <c r="U9" i="12"/>
  <c r="U10" i="12"/>
  <c r="U11" i="12"/>
  <c r="U12" i="12"/>
  <c r="U13" i="12"/>
  <c r="U14" i="12"/>
  <c r="U15" i="12"/>
  <c r="U16" i="12"/>
  <c r="U17" i="12"/>
  <c r="U18" i="12"/>
  <c r="U19" i="12"/>
  <c r="U20" i="12"/>
  <c r="U21" i="12"/>
  <c r="U22" i="12"/>
  <c r="U23" i="12"/>
  <c r="U24" i="12"/>
  <c r="U25" i="12"/>
  <c r="U26" i="12"/>
  <c r="U27" i="12"/>
  <c r="U28" i="12"/>
  <c r="U29" i="12"/>
  <c r="U30" i="12"/>
  <c r="U31" i="12"/>
  <c r="U32" i="12"/>
  <c r="U33" i="12"/>
  <c r="U34" i="12"/>
  <c r="U35" i="12"/>
  <c r="U36" i="12"/>
  <c r="U37" i="12"/>
  <c r="U38" i="12"/>
  <c r="U39" i="12"/>
  <c r="U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S27" i="12" s="1"/>
  <c r="K28" i="12"/>
  <c r="S28" i="12" s="1"/>
  <c r="K29" i="12"/>
  <c r="S29" i="12" s="1"/>
  <c r="K30" i="12"/>
  <c r="S30" i="12" s="1"/>
  <c r="K31" i="12"/>
  <c r="S31" i="12" s="1"/>
  <c r="K32" i="12"/>
  <c r="S32" i="12" s="1"/>
  <c r="K33" i="12"/>
  <c r="S33" i="12" s="1"/>
  <c r="K34" i="12"/>
  <c r="S34" i="12" s="1"/>
  <c r="K35" i="12"/>
  <c r="S35" i="12" s="1"/>
  <c r="K36" i="12"/>
  <c r="S36" i="12" s="1"/>
  <c r="K37" i="12"/>
  <c r="S37" i="12" s="1"/>
  <c r="K38" i="12"/>
  <c r="S38" i="12" s="1"/>
  <c r="K39" i="12"/>
  <c r="S39" i="12" s="1"/>
  <c r="K40" i="12"/>
  <c r="S40" i="12" s="1"/>
  <c r="K41" i="12"/>
  <c r="S41" i="12" s="1"/>
  <c r="K42" i="12"/>
  <c r="S42" i="12" s="1"/>
  <c r="K43" i="12"/>
  <c r="S43" i="12" s="1"/>
  <c r="K44" i="12"/>
  <c r="S44" i="12" s="1"/>
  <c r="K45" i="12"/>
  <c r="S45" i="12" s="1"/>
  <c r="K46" i="12"/>
  <c r="S46" i="12" s="1"/>
  <c r="K47" i="12"/>
  <c r="S47" i="12" s="1"/>
  <c r="K48" i="12"/>
  <c r="T48" i="12" s="1"/>
  <c r="K49" i="12"/>
  <c r="S49" i="12" s="1"/>
  <c r="K50" i="12"/>
  <c r="S50" i="12" s="1"/>
  <c r="K51" i="12"/>
  <c r="S51" i="12" s="1"/>
  <c r="K52" i="12"/>
  <c r="T52" i="12" s="1"/>
  <c r="K53" i="12"/>
  <c r="S53" i="12" s="1"/>
  <c r="K54" i="12"/>
  <c r="S54" i="12" s="1"/>
  <c r="K7" i="12"/>
  <c r="T44" i="12"/>
  <c r="T43" i="12"/>
  <c r="T40" i="12"/>
  <c r="T39" i="12"/>
  <c r="T36" i="12"/>
  <c r="T35" i="12"/>
  <c r="T32" i="12"/>
  <c r="T31" i="12"/>
  <c r="T38" i="12" l="1"/>
  <c r="T34" i="12"/>
  <c r="T46" i="12"/>
  <c r="T30" i="12"/>
  <c r="AB52" i="12"/>
  <c r="T54" i="12"/>
  <c r="R35" i="12"/>
  <c r="R51" i="12"/>
  <c r="R30" i="12"/>
  <c r="R46" i="12"/>
  <c r="T42" i="12"/>
  <c r="T50" i="12"/>
  <c r="R40" i="12"/>
  <c r="AB47" i="12"/>
  <c r="T47" i="12"/>
  <c r="R52" i="12"/>
  <c r="R47" i="12"/>
  <c r="R42" i="12"/>
  <c r="R36" i="12"/>
  <c r="R31" i="12"/>
  <c r="AB53" i="12"/>
  <c r="AB48" i="12"/>
  <c r="AB43" i="12"/>
  <c r="R50" i="12"/>
  <c r="R44" i="12"/>
  <c r="R39" i="12"/>
  <c r="R34" i="12"/>
  <c r="R28" i="12"/>
  <c r="AB51" i="12"/>
  <c r="AB45" i="12"/>
  <c r="AB40" i="12"/>
  <c r="AB41" i="12"/>
  <c r="R54" i="12"/>
  <c r="R48" i="12"/>
  <c r="R43" i="12"/>
  <c r="R38" i="12"/>
  <c r="R32" i="12"/>
  <c r="R27" i="12"/>
  <c r="AB49" i="12"/>
  <c r="AB44" i="12"/>
  <c r="R53" i="12"/>
  <c r="R45" i="12"/>
  <c r="R41" i="12"/>
  <c r="R29" i="12"/>
  <c r="AB46" i="12"/>
  <c r="Q54" i="12"/>
  <c r="Q53" i="12"/>
  <c r="Q52" i="12"/>
  <c r="Q51" i="12"/>
  <c r="Q50" i="12"/>
  <c r="Q49" i="12"/>
  <c r="Q48" i="12"/>
  <c r="Q47" i="12"/>
  <c r="Q46" i="12"/>
  <c r="Q45" i="12"/>
  <c r="Q44" i="12"/>
  <c r="Q43" i="12"/>
  <c r="Q42" i="12"/>
  <c r="Q41" i="12"/>
  <c r="Q40" i="12"/>
  <c r="Q39" i="12"/>
  <c r="Q38" i="12"/>
  <c r="Q37" i="12"/>
  <c r="Q36" i="12"/>
  <c r="Q35" i="12"/>
  <c r="Q34" i="12"/>
  <c r="Q33" i="12"/>
  <c r="Q32" i="12"/>
  <c r="Q31" i="12"/>
  <c r="Q30" i="12"/>
  <c r="Q29" i="12"/>
  <c r="Q28" i="12"/>
  <c r="Q27" i="12"/>
  <c r="AA54" i="12"/>
  <c r="AA53" i="12"/>
  <c r="AA52" i="12"/>
  <c r="AA51" i="12"/>
  <c r="AA50" i="12"/>
  <c r="AA49" i="12"/>
  <c r="AA48" i="12"/>
  <c r="AA47" i="12"/>
  <c r="AA46" i="12"/>
  <c r="AA45" i="12"/>
  <c r="AA44" i="12"/>
  <c r="AA43" i="12"/>
  <c r="AA42" i="12"/>
  <c r="AA41" i="12"/>
  <c r="AA40" i="12"/>
  <c r="R49" i="12"/>
  <c r="R33" i="12"/>
  <c r="AB54" i="12"/>
  <c r="AB50" i="12"/>
  <c r="AB42" i="12"/>
  <c r="T49" i="12"/>
  <c r="T29" i="12"/>
  <c r="T33" i="12"/>
  <c r="T37" i="12"/>
  <c r="T41" i="12"/>
  <c r="T45" i="12"/>
  <c r="P54" i="12"/>
  <c r="P53" i="12"/>
  <c r="P52" i="12"/>
  <c r="P51" i="12"/>
  <c r="P50" i="12"/>
  <c r="P49" i="12"/>
  <c r="P48" i="12"/>
  <c r="P47" i="12"/>
  <c r="P46" i="12"/>
  <c r="P45" i="12"/>
  <c r="P44" i="12"/>
  <c r="P43" i="12"/>
  <c r="P42" i="12"/>
  <c r="P41" i="12"/>
  <c r="P40" i="12"/>
  <c r="P39" i="12"/>
  <c r="P38" i="12"/>
  <c r="P37" i="12"/>
  <c r="P36" i="12"/>
  <c r="P35" i="12"/>
  <c r="P34" i="12"/>
  <c r="P33" i="12"/>
  <c r="P32" i="12"/>
  <c r="P31" i="12"/>
  <c r="P30" i="12"/>
  <c r="P29" i="12"/>
  <c r="P28" i="12"/>
  <c r="P27" i="12"/>
  <c r="Z54" i="12"/>
  <c r="Z53" i="12"/>
  <c r="Z52" i="12"/>
  <c r="Z51" i="12"/>
  <c r="Z50" i="12"/>
  <c r="Z49" i="12"/>
  <c r="Z48" i="12"/>
  <c r="Z47" i="12"/>
  <c r="Z46" i="12"/>
  <c r="Z45" i="12"/>
  <c r="Z44" i="12"/>
  <c r="Z43" i="12"/>
  <c r="Z42" i="12"/>
  <c r="Z41" i="12"/>
  <c r="Z40" i="12"/>
  <c r="T53" i="12"/>
  <c r="R37" i="12"/>
  <c r="T51" i="12"/>
  <c r="S52" i="12"/>
  <c r="S48" i="12"/>
  <c r="G54" i="12" l="1"/>
  <c r="F54" i="12"/>
  <c r="E54" i="12"/>
  <c r="B54" i="12"/>
  <c r="A54" i="12"/>
  <c r="G53" i="12"/>
  <c r="F53" i="12"/>
  <c r="E53" i="12"/>
  <c r="X53" i="12" s="1"/>
  <c r="B53" i="12"/>
  <c r="A53" i="12"/>
  <c r="G52" i="12"/>
  <c r="F52" i="12"/>
  <c r="E52" i="12"/>
  <c r="B52" i="12"/>
  <c r="A52" i="12"/>
  <c r="G51" i="12"/>
  <c r="F51" i="12"/>
  <c r="E51" i="12"/>
  <c r="B51" i="12"/>
  <c r="A51" i="12"/>
  <c r="G50" i="12"/>
  <c r="F50" i="12"/>
  <c r="E50" i="12"/>
  <c r="B50" i="12"/>
  <c r="A50" i="12"/>
  <c r="G49" i="12"/>
  <c r="F49" i="12"/>
  <c r="E49" i="12"/>
  <c r="X49" i="12" s="1"/>
  <c r="G48" i="12"/>
  <c r="F48" i="12"/>
  <c r="E48" i="12"/>
  <c r="G47" i="12"/>
  <c r="F47" i="12"/>
  <c r="E47" i="12"/>
  <c r="E46" i="12"/>
  <c r="E45" i="12"/>
  <c r="X45" i="12" s="1"/>
  <c r="E44" i="12"/>
  <c r="E43" i="12"/>
  <c r="E42" i="12"/>
  <c r="E41" i="12"/>
  <c r="X41" i="12" s="1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B28" i="12"/>
  <c r="A28" i="12"/>
  <c r="E27" i="12"/>
  <c r="B27" i="12"/>
  <c r="A27" i="12"/>
  <c r="E26" i="12"/>
  <c r="B26" i="12"/>
  <c r="A26" i="12"/>
  <c r="E25" i="12"/>
  <c r="B25" i="12"/>
  <c r="A25" i="12"/>
  <c r="E24" i="12"/>
  <c r="B24" i="12"/>
  <c r="A24" i="12"/>
  <c r="E23" i="12"/>
  <c r="B23" i="12"/>
  <c r="A23" i="12"/>
  <c r="E22" i="12"/>
  <c r="B22" i="12"/>
  <c r="A22" i="12"/>
  <c r="E21" i="12"/>
  <c r="B21" i="12"/>
  <c r="A21" i="12"/>
  <c r="E20" i="12"/>
  <c r="B20" i="12"/>
  <c r="A20" i="12"/>
  <c r="E19" i="12"/>
  <c r="B19" i="12"/>
  <c r="A19" i="12"/>
  <c r="E18" i="12"/>
  <c r="B18" i="12"/>
  <c r="A18" i="12"/>
  <c r="E17" i="12"/>
  <c r="B17" i="12"/>
  <c r="A17" i="12"/>
  <c r="E16" i="12"/>
  <c r="B16" i="12"/>
  <c r="A16" i="12"/>
  <c r="F15" i="12"/>
  <c r="E15" i="12"/>
  <c r="B15" i="12"/>
  <c r="A15" i="12"/>
  <c r="F14" i="12"/>
  <c r="E14" i="12"/>
  <c r="B14" i="12"/>
  <c r="A14" i="12"/>
  <c r="G13" i="12"/>
  <c r="F13" i="12"/>
  <c r="E13" i="12"/>
  <c r="B13" i="12"/>
  <c r="A13" i="12"/>
  <c r="F12" i="12"/>
  <c r="E12" i="12"/>
  <c r="B12" i="12"/>
  <c r="A12" i="12"/>
  <c r="G11" i="12"/>
  <c r="F11" i="12"/>
  <c r="E11" i="12"/>
  <c r="B11" i="12"/>
  <c r="A11" i="12"/>
  <c r="G10" i="12"/>
  <c r="F10" i="12"/>
  <c r="E10" i="12"/>
  <c r="B10" i="12"/>
  <c r="A10" i="12"/>
  <c r="G9" i="12"/>
  <c r="F9" i="12"/>
  <c r="E9" i="12"/>
  <c r="B9" i="12"/>
  <c r="A9" i="12"/>
  <c r="G8" i="12"/>
  <c r="F8" i="12"/>
  <c r="E8" i="12"/>
  <c r="B8" i="12"/>
  <c r="A8" i="12"/>
  <c r="G7" i="12"/>
  <c r="F7" i="12"/>
  <c r="E7" i="12"/>
  <c r="B7" i="12"/>
  <c r="A7" i="12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T49" i="8"/>
  <c r="T50" i="8"/>
  <c r="T51" i="8"/>
  <c r="T52" i="8"/>
  <c r="T53" i="8"/>
  <c r="T54" i="8"/>
  <c r="T55" i="8"/>
  <c r="T56" i="8"/>
  <c r="AD42" i="8"/>
  <c r="AD43" i="8"/>
  <c r="AD44" i="8"/>
  <c r="AD45" i="8"/>
  <c r="AD46" i="8"/>
  <c r="AD47" i="8"/>
  <c r="AD48" i="8"/>
  <c r="AD49" i="8"/>
  <c r="AD50" i="8"/>
  <c r="AD51" i="8"/>
  <c r="AD52" i="8"/>
  <c r="AD53" i="8"/>
  <c r="AD54" i="8"/>
  <c r="AD55" i="8"/>
  <c r="AD56" i="8"/>
  <c r="X42" i="12" l="1"/>
  <c r="X46" i="12"/>
  <c r="X48" i="12"/>
  <c r="X50" i="12"/>
  <c r="Y54" i="12"/>
  <c r="X54" i="12"/>
  <c r="X43" i="12"/>
  <c r="X47" i="12"/>
  <c r="X51" i="12"/>
  <c r="X40" i="12"/>
  <c r="X44" i="12"/>
  <c r="X52" i="12"/>
  <c r="Y47" i="12"/>
  <c r="Y51" i="12"/>
  <c r="Y43" i="12"/>
  <c r="Y41" i="12"/>
  <c r="Y45" i="12"/>
  <c r="Y49" i="12"/>
  <c r="Y53" i="12"/>
  <c r="Y42" i="12"/>
  <c r="Y46" i="12"/>
  <c r="Y48" i="12"/>
  <c r="Y50" i="12"/>
  <c r="Y40" i="12"/>
  <c r="Y44" i="12"/>
  <c r="Y52" i="12"/>
  <c r="O27" i="12"/>
  <c r="O28" i="12"/>
  <c r="O32" i="12"/>
  <c r="O36" i="12"/>
  <c r="O40" i="12"/>
  <c r="O44" i="12"/>
  <c r="O52" i="12"/>
  <c r="O30" i="12"/>
  <c r="O34" i="12"/>
  <c r="O38" i="12"/>
  <c r="O42" i="12"/>
  <c r="O46" i="12"/>
  <c r="O50" i="12"/>
  <c r="O54" i="12"/>
  <c r="O31" i="12"/>
  <c r="O35" i="12"/>
  <c r="O39" i="12"/>
  <c r="O43" i="12"/>
  <c r="O47" i="12"/>
  <c r="O48" i="12"/>
  <c r="O49" i="12"/>
  <c r="O53" i="12"/>
  <c r="O29" i="12"/>
  <c r="O33" i="12"/>
  <c r="O37" i="12"/>
  <c r="O41" i="12"/>
  <c r="O45" i="12"/>
  <c r="O51" i="12"/>
  <c r="N28" i="12"/>
  <c r="N32" i="12"/>
  <c r="N36" i="12"/>
  <c r="N40" i="12"/>
  <c r="N44" i="12"/>
  <c r="N48" i="12"/>
  <c r="N52" i="12"/>
  <c r="N30" i="12"/>
  <c r="N42" i="12"/>
  <c r="N54" i="12"/>
  <c r="N29" i="12"/>
  <c r="N33" i="12"/>
  <c r="N37" i="12"/>
  <c r="N41" i="12"/>
  <c r="N45" i="12"/>
  <c r="N49" i="12"/>
  <c r="N53" i="12"/>
  <c r="N38" i="12"/>
  <c r="N50" i="12"/>
  <c r="N31" i="12"/>
  <c r="N35" i="12"/>
  <c r="N39" i="12"/>
  <c r="N43" i="12"/>
  <c r="N47" i="12"/>
  <c r="N51" i="12"/>
  <c r="N34" i="12"/>
  <c r="N46" i="12"/>
  <c r="V8" i="8" l="1"/>
  <c r="M8" i="8"/>
  <c r="L8" i="8"/>
  <c r="W8" i="8" s="1"/>
  <c r="C1" i="8" l="1"/>
  <c r="G1" i="8" s="1"/>
  <c r="G2" i="8" s="1"/>
  <c r="I12" i="12" l="1"/>
  <c r="H2" i="8"/>
  <c r="B5" i="8"/>
  <c r="N27" i="12"/>
  <c r="B49" i="12"/>
  <c r="A49" i="12"/>
  <c r="H12" i="12"/>
  <c r="I16" i="8"/>
  <c r="D50" i="8"/>
  <c r="I18" i="8"/>
  <c r="D46" i="8"/>
  <c r="D38" i="8"/>
  <c r="D48" i="8"/>
  <c r="I39" i="8"/>
  <c r="I37" i="8"/>
  <c r="D42" i="8"/>
  <c r="D33" i="8"/>
  <c r="I43" i="8"/>
  <c r="I41" i="8"/>
  <c r="D35" i="8"/>
  <c r="I34" i="8"/>
  <c r="I32" i="8"/>
  <c r="I46" i="8"/>
  <c r="D37" i="8"/>
  <c r="I22" i="8"/>
  <c r="I20" i="8"/>
  <c r="D31" i="8"/>
  <c r="D49" i="8"/>
  <c r="I26" i="8"/>
  <c r="I24" i="8"/>
  <c r="I30" i="8"/>
  <c r="D34" i="8"/>
  <c r="D44" i="8"/>
  <c r="I35" i="8"/>
  <c r="I45" i="8"/>
  <c r="D32" i="8"/>
  <c r="I21" i="8"/>
  <c r="D36" i="8"/>
  <c r="I25" i="8"/>
  <c r="I29" i="8"/>
  <c r="D41" i="8"/>
  <c r="I19" i="8"/>
  <c r="I17" i="8"/>
  <c r="I28" i="8"/>
  <c r="D39" i="8"/>
  <c r="I38" i="8"/>
  <c r="I36" i="8"/>
  <c r="I31" i="8"/>
  <c r="D43" i="8"/>
  <c r="I42" i="8"/>
  <c r="I40" i="8"/>
  <c r="D47" i="8"/>
  <c r="I47" i="8"/>
  <c r="I33" i="8"/>
  <c r="I23" i="8"/>
  <c r="I44" i="8"/>
  <c r="I27" i="8"/>
  <c r="D40" i="8"/>
  <c r="D45" i="8"/>
  <c r="Z10" i="8"/>
  <c r="Z26" i="8"/>
  <c r="AC9" i="8"/>
  <c r="AA25" i="8"/>
  <c r="AA41" i="8"/>
  <c r="AB24" i="8"/>
  <c r="AB40" i="8"/>
  <c r="AC23" i="8"/>
  <c r="AC39" i="8"/>
  <c r="P22" i="8"/>
  <c r="Q11" i="8"/>
  <c r="Q27" i="8"/>
  <c r="S15" i="8"/>
  <c r="R19" i="8"/>
  <c r="Q28" i="8"/>
  <c r="S28" i="8"/>
  <c r="AA20" i="8"/>
  <c r="AB39" i="8"/>
  <c r="P17" i="8"/>
  <c r="S18" i="8"/>
  <c r="Z15" i="8"/>
  <c r="Z31" i="8"/>
  <c r="AA14" i="8"/>
  <c r="AA30" i="8"/>
  <c r="AB13" i="8"/>
  <c r="AB29" i="8"/>
  <c r="AC12" i="8"/>
  <c r="AC28" i="8"/>
  <c r="P11" i="8"/>
  <c r="R15" i="8"/>
  <c r="R14" i="8"/>
  <c r="Z25" i="8"/>
  <c r="AA40" i="8"/>
  <c r="AC22" i="8"/>
  <c r="R23" i="8"/>
  <c r="R16" i="8"/>
  <c r="Z20" i="8"/>
  <c r="Z36" i="8"/>
  <c r="AA19" i="8"/>
  <c r="AA35" i="8"/>
  <c r="AB18" i="8"/>
  <c r="AB34" i="8"/>
  <c r="AC17" i="8"/>
  <c r="AC33" i="8"/>
  <c r="P16" i="8"/>
  <c r="R18" i="8"/>
  <c r="Q21" i="8"/>
  <c r="R27" i="8"/>
  <c r="S25" i="8"/>
  <c r="AA12" i="8"/>
  <c r="AB23" i="8"/>
  <c r="P13" i="8"/>
  <c r="R11" i="8"/>
  <c r="Z40" i="8"/>
  <c r="AB22" i="8"/>
  <c r="AC21" i="8"/>
  <c r="P20" i="8"/>
  <c r="Q25" i="8"/>
  <c r="S13" i="8"/>
  <c r="AA24" i="8"/>
  <c r="P25" i="8"/>
  <c r="AA37" i="8"/>
  <c r="R26" i="8"/>
  <c r="S27" i="8"/>
  <c r="Z41" i="8"/>
  <c r="R20" i="8"/>
  <c r="AA10" i="8"/>
  <c r="AB25" i="8"/>
  <c r="AC40" i="8"/>
  <c r="Q24" i="8"/>
  <c r="AA28" i="8"/>
  <c r="S14" i="8"/>
  <c r="AA15" i="8"/>
  <c r="AB30" i="8"/>
  <c r="P12" i="8"/>
  <c r="R17" i="8"/>
  <c r="AB11" i="8"/>
  <c r="P9" i="8"/>
  <c r="Z14" i="8"/>
  <c r="Z30" i="8"/>
  <c r="AA13" i="8"/>
  <c r="AA29" i="8"/>
  <c r="AB12" i="8"/>
  <c r="AB28" i="8"/>
  <c r="AC11" i="8"/>
  <c r="AC27" i="8"/>
  <c r="P10" i="8"/>
  <c r="P26" i="8"/>
  <c r="Q15" i="8"/>
  <c r="R13" i="8"/>
  <c r="S19" i="8"/>
  <c r="P23" i="8"/>
  <c r="R24" i="8"/>
  <c r="Z21" i="8"/>
  <c r="AA32" i="8"/>
  <c r="AC18" i="8"/>
  <c r="S9" i="8"/>
  <c r="S26" i="8"/>
  <c r="Z19" i="8"/>
  <c r="Z35" i="8"/>
  <c r="AA18" i="8"/>
  <c r="AA34" i="8"/>
  <c r="AB17" i="8"/>
  <c r="AB33" i="8"/>
  <c r="AC16" i="8"/>
  <c r="AC32" i="8"/>
  <c r="P15" i="8"/>
  <c r="R28" i="8"/>
  <c r="S16" i="8"/>
  <c r="Z37" i="8"/>
  <c r="AB19" i="8"/>
  <c r="AC34" i="8"/>
  <c r="Q14" i="8"/>
  <c r="Z24" i="8"/>
  <c r="AA23" i="8"/>
  <c r="AA39" i="8"/>
  <c r="AB38" i="8"/>
  <c r="AC37" i="8"/>
  <c r="Q9" i="8"/>
  <c r="R10" i="8"/>
  <c r="AB35" i="8"/>
  <c r="S10" i="8"/>
  <c r="AB36" i="8"/>
  <c r="Q23" i="8"/>
  <c r="Q20" i="8"/>
  <c r="AB27" i="8"/>
  <c r="Z11" i="8"/>
  <c r="AA26" i="8"/>
  <c r="AB41" i="8"/>
  <c r="P27" i="8"/>
  <c r="Z13" i="8"/>
  <c r="P21" i="8"/>
  <c r="Z32" i="8"/>
  <c r="AB14" i="8"/>
  <c r="AC29" i="8"/>
  <c r="Q17" i="8"/>
  <c r="Z33" i="8"/>
  <c r="Q18" i="8"/>
  <c r="Z18" i="8"/>
  <c r="Z34" i="8"/>
  <c r="AA17" i="8"/>
  <c r="AA33" i="8"/>
  <c r="AB16" i="8"/>
  <c r="AB32" i="8"/>
  <c r="AC15" i="8"/>
  <c r="AC31" i="8"/>
  <c r="P14" i="8"/>
  <c r="R12" i="8"/>
  <c r="Q19" i="8"/>
  <c r="R21" i="8"/>
  <c r="S23" i="8"/>
  <c r="Q12" i="8"/>
  <c r="S12" i="8"/>
  <c r="Z29" i="8"/>
  <c r="AB15" i="8"/>
  <c r="AC26" i="8"/>
  <c r="Q22" i="8"/>
  <c r="Z23" i="8"/>
  <c r="Z39" i="8"/>
  <c r="AA22" i="8"/>
  <c r="AA38" i="8"/>
  <c r="AB21" i="8"/>
  <c r="AB37" i="8"/>
  <c r="AC20" i="8"/>
  <c r="AC36" i="8"/>
  <c r="P19" i="8"/>
  <c r="Q16" i="8"/>
  <c r="S24" i="8"/>
  <c r="AA16" i="8"/>
  <c r="AB31" i="8"/>
  <c r="Z9" i="8"/>
  <c r="Q26" i="8"/>
  <c r="Z12" i="8"/>
  <c r="Z28" i="8"/>
  <c r="AA11" i="8"/>
  <c r="AA27" i="8"/>
  <c r="AB10" i="8"/>
  <c r="AB26" i="8"/>
  <c r="AA9" i="8"/>
  <c r="AC25" i="8"/>
  <c r="AC41" i="8"/>
  <c r="P24" i="8"/>
  <c r="Q13" i="8"/>
  <c r="R9" i="8"/>
  <c r="S17" i="8"/>
  <c r="R25" i="8"/>
  <c r="Z17" i="8"/>
  <c r="AA36" i="8"/>
  <c r="AC14" i="8"/>
  <c r="Q10" i="8"/>
  <c r="S22" i="8"/>
  <c r="Z22" i="8"/>
  <c r="Z38" i="8"/>
  <c r="AA21" i="8"/>
  <c r="AB20" i="8"/>
  <c r="AC19" i="8"/>
  <c r="AC35" i="8"/>
  <c r="P18" i="8"/>
  <c r="S11" i="8"/>
  <c r="S20" i="8"/>
  <c r="AC38" i="8"/>
  <c r="Z27" i="8"/>
  <c r="AB9" i="8"/>
  <c r="AC24" i="8"/>
  <c r="R22" i="8"/>
  <c r="AC10" i="8"/>
  <c r="Z16" i="8"/>
  <c r="AA31" i="8"/>
  <c r="AC13" i="8"/>
  <c r="P28" i="8"/>
  <c r="S21" i="8"/>
  <c r="AC30" i="8"/>
  <c r="I43" i="12" l="1"/>
  <c r="I39" i="12"/>
  <c r="I35" i="12"/>
  <c r="I31" i="12"/>
  <c r="I27" i="12"/>
  <c r="I23" i="12"/>
  <c r="Y15" i="12" s="1"/>
  <c r="I19" i="12"/>
  <c r="I15" i="12"/>
  <c r="I42" i="12"/>
  <c r="I38" i="12"/>
  <c r="I34" i="12"/>
  <c r="I30" i="12"/>
  <c r="Y22" i="12" s="1"/>
  <c r="I26" i="12"/>
  <c r="I22" i="12"/>
  <c r="Y14" i="12" s="1"/>
  <c r="I18" i="12"/>
  <c r="Y11" i="12" s="1"/>
  <c r="I14" i="12"/>
  <c r="Y7" i="12" s="1"/>
  <c r="I45" i="12"/>
  <c r="I41" i="12"/>
  <c r="I37" i="12"/>
  <c r="I33" i="12"/>
  <c r="Y25" i="12" s="1"/>
  <c r="I29" i="12"/>
  <c r="I25" i="12"/>
  <c r="I21" i="12"/>
  <c r="I17" i="12"/>
  <c r="Y10" i="12" s="1"/>
  <c r="I44" i="12"/>
  <c r="I40" i="12"/>
  <c r="I36" i="12"/>
  <c r="I32" i="12"/>
  <c r="I28" i="12"/>
  <c r="I24" i="12"/>
  <c r="I20" i="12"/>
  <c r="Y13" i="12" s="1"/>
  <c r="I16" i="12"/>
  <c r="D29" i="12"/>
  <c r="I46" i="12"/>
  <c r="Y38" i="12" s="1"/>
  <c r="Y37" i="12"/>
  <c r="Y17" i="12"/>
  <c r="Y36" i="12"/>
  <c r="Y26" i="12"/>
  <c r="Y35" i="12"/>
  <c r="Y9" i="12"/>
  <c r="Y19" i="12"/>
  <c r="Y23" i="12"/>
  <c r="Y21" i="12"/>
  <c r="Y18" i="12"/>
  <c r="Y20" i="12"/>
  <c r="D48" i="12"/>
  <c r="D33" i="12"/>
  <c r="D44" i="12"/>
  <c r="D46" i="12"/>
  <c r="D39" i="12"/>
  <c r="D30" i="12"/>
  <c r="D45" i="12"/>
  <c r="D37" i="12"/>
  <c r="D32" i="12"/>
  <c r="D34" i="12"/>
  <c r="D38" i="12"/>
  <c r="D42" i="12"/>
  <c r="D47" i="12"/>
  <c r="D36" i="12"/>
  <c r="D43" i="12"/>
  <c r="D31" i="12"/>
  <c r="D41" i="12"/>
  <c r="D40" i="12"/>
  <c r="D35" i="12"/>
  <c r="G12" i="12"/>
  <c r="C29" i="12"/>
  <c r="H33" i="12"/>
  <c r="C42" i="12"/>
  <c r="AC7" i="12"/>
  <c r="AC26" i="12"/>
  <c r="AC10" i="12"/>
  <c r="C35" i="12"/>
  <c r="AB11" i="12"/>
  <c r="C36" i="12"/>
  <c r="H46" i="12"/>
  <c r="H38" i="12"/>
  <c r="Z36" i="12"/>
  <c r="AC19" i="12"/>
  <c r="AC14" i="12"/>
  <c r="AB23" i="12"/>
  <c r="AC35" i="12"/>
  <c r="AB38" i="12"/>
  <c r="AB18" i="12"/>
  <c r="H35" i="12"/>
  <c r="H41" i="12"/>
  <c r="AB21" i="12"/>
  <c r="AB9" i="12"/>
  <c r="AA19" i="12"/>
  <c r="AA14" i="12"/>
  <c r="AA23" i="12"/>
  <c r="AA35" i="12"/>
  <c r="Z38" i="12"/>
  <c r="H28" i="12"/>
  <c r="H14" i="12"/>
  <c r="C37" i="12"/>
  <c r="AB7" i="12"/>
  <c r="Z13" i="12"/>
  <c r="C43" i="12"/>
  <c r="AC11" i="12"/>
  <c r="C47" i="12"/>
  <c r="H25" i="12"/>
  <c r="AB25" i="12"/>
  <c r="Z26" i="12"/>
  <c r="AA37" i="12"/>
  <c r="AC15" i="12"/>
  <c r="AC18" i="12"/>
  <c r="H17" i="12"/>
  <c r="AC25" i="12"/>
  <c r="AC37" i="12"/>
  <c r="H22" i="12"/>
  <c r="AB36" i="12"/>
  <c r="AB10" i="12"/>
  <c r="Z11" i="12"/>
  <c r="C40" i="12"/>
  <c r="AC17" i="12"/>
  <c r="H24" i="12"/>
  <c r="H23" i="12"/>
  <c r="AA36" i="12"/>
  <c r="Z25" i="12"/>
  <c r="AB14" i="12"/>
  <c r="AC23" i="12"/>
  <c r="Z37" i="12"/>
  <c r="AA38" i="12"/>
  <c r="H27" i="12"/>
  <c r="H37" i="12"/>
  <c r="H36" i="12"/>
  <c r="Z21" i="12"/>
  <c r="Z9" i="12"/>
  <c r="C33" i="12"/>
  <c r="AA22" i="12"/>
  <c r="C39" i="12"/>
  <c r="AA15" i="12"/>
  <c r="H42" i="12"/>
  <c r="H21" i="12"/>
  <c r="AC20" i="12"/>
  <c r="C48" i="12"/>
  <c r="C34" i="12"/>
  <c r="AB22" i="12"/>
  <c r="Z15" i="12"/>
  <c r="H16" i="12"/>
  <c r="AC36" i="12"/>
  <c r="Z10" i="12"/>
  <c r="C44" i="12"/>
  <c r="AB26" i="12"/>
  <c r="AA11" i="12"/>
  <c r="H32" i="12"/>
  <c r="AA26" i="12"/>
  <c r="H26" i="12"/>
  <c r="AB20" i="12"/>
  <c r="Z22" i="12"/>
  <c r="H43" i="12"/>
  <c r="H18" i="12"/>
  <c r="H34" i="12"/>
  <c r="AA21" i="12"/>
  <c r="AA9" i="12"/>
  <c r="Z19" i="12"/>
  <c r="AC22" i="12"/>
  <c r="Z35" i="12"/>
  <c r="AB15" i="12"/>
  <c r="H29" i="12"/>
  <c r="H15" i="12"/>
  <c r="Z20" i="12"/>
  <c r="AA7" i="12"/>
  <c r="AA13" i="12"/>
  <c r="C45" i="12"/>
  <c r="AA17" i="12"/>
  <c r="AA18" i="12"/>
  <c r="H44" i="12"/>
  <c r="H30" i="12"/>
  <c r="C46" i="12"/>
  <c r="Z7" i="12"/>
  <c r="AB13" i="12"/>
  <c r="C38" i="12"/>
  <c r="Z17" i="12"/>
  <c r="Z18" i="12"/>
  <c r="H19" i="12"/>
  <c r="H40" i="12"/>
  <c r="AC21" i="12"/>
  <c r="AC9" i="12"/>
  <c r="AB19" i="12"/>
  <c r="Z14" i="12"/>
  <c r="Z23" i="12"/>
  <c r="AB35" i="12"/>
  <c r="C30" i="12"/>
  <c r="H45" i="12"/>
  <c r="H31" i="12"/>
  <c r="AA20" i="12"/>
  <c r="C41" i="12"/>
  <c r="AC13" i="12"/>
  <c r="AB17" i="12"/>
  <c r="H39" i="12"/>
  <c r="C31" i="12"/>
  <c r="AA10" i="12"/>
  <c r="AC38" i="12"/>
  <c r="AA25" i="12"/>
  <c r="AB37" i="12"/>
  <c r="H20" i="12"/>
  <c r="C32" i="12"/>
  <c r="Y8" i="12" l="1"/>
  <c r="Y24" i="12"/>
  <c r="Y30" i="12"/>
  <c r="Y28" i="12"/>
  <c r="Y32" i="12"/>
  <c r="X13" i="12"/>
  <c r="X32" i="12"/>
  <c r="X24" i="12"/>
  <c r="X38" i="12"/>
  <c r="X33" i="12"/>
  <c r="X12" i="12"/>
  <c r="X23" i="12"/>
  <c r="X37" i="12"/>
  <c r="X8" i="12"/>
  <c r="X22" i="12"/>
  <c r="X27" i="12"/>
  <c r="X11" i="12"/>
  <c r="X36" i="12"/>
  <c r="X19" i="12"/>
  <c r="X25" i="12"/>
  <c r="X9" i="12"/>
  <c r="X14" i="12"/>
  <c r="X35" i="12"/>
  <c r="X29" i="12"/>
  <c r="X30" i="12"/>
  <c r="X20" i="12"/>
  <c r="X16" i="12"/>
  <c r="X17" i="12"/>
  <c r="X15" i="12"/>
  <c r="X10" i="12"/>
  <c r="X18" i="12"/>
  <c r="X7" i="12"/>
  <c r="X21" i="12"/>
  <c r="X34" i="12"/>
  <c r="X28" i="12"/>
  <c r="X31" i="12"/>
  <c r="X39" i="12"/>
  <c r="X26" i="12"/>
  <c r="G14" i="12"/>
  <c r="G46" i="12"/>
  <c r="F46" i="12"/>
  <c r="G44" i="12"/>
  <c r="F44" i="12"/>
  <c r="Y27" i="12"/>
  <c r="Y29" i="12"/>
  <c r="Y33" i="12"/>
  <c r="Y31" i="12"/>
  <c r="Y34" i="12"/>
  <c r="Y16" i="12"/>
  <c r="Y12" i="12"/>
  <c r="Y39" i="12"/>
  <c r="O14" i="12"/>
  <c r="O8" i="12"/>
  <c r="O25" i="12"/>
  <c r="O17" i="12"/>
  <c r="O13" i="12"/>
  <c r="O21" i="12"/>
  <c r="O23" i="12"/>
  <c r="O22" i="12"/>
  <c r="O18" i="12"/>
  <c r="O12" i="12"/>
  <c r="O11" i="12"/>
  <c r="O19" i="12"/>
  <c r="O10" i="12"/>
  <c r="O26" i="12"/>
  <c r="O9" i="12"/>
  <c r="O20" i="12"/>
  <c r="O15" i="12"/>
  <c r="O24" i="12"/>
  <c r="N7" i="12"/>
  <c r="N16" i="12"/>
  <c r="O7" i="12"/>
  <c r="O16" i="12"/>
  <c r="G45" i="12"/>
  <c r="F45" i="12"/>
  <c r="AC8" i="12"/>
  <c r="Z8" i="12"/>
  <c r="AB8" i="12"/>
  <c r="AA8" i="12"/>
  <c r="AB32" i="12"/>
  <c r="AA32" i="12"/>
  <c r="AC32" i="12"/>
  <c r="Z32" i="12"/>
  <c r="AB24" i="12"/>
  <c r="Z24" i="12"/>
  <c r="AA24" i="12"/>
  <c r="AC24" i="12"/>
  <c r="AB30" i="12"/>
  <c r="Z30" i="12"/>
  <c r="AC30" i="12"/>
  <c r="AA30" i="12"/>
  <c r="AC28" i="12"/>
  <c r="AB28" i="12"/>
  <c r="AA28" i="12"/>
  <c r="Z28" i="12"/>
  <c r="AA27" i="12"/>
  <c r="AA33" i="12"/>
  <c r="R18" i="12"/>
  <c r="R21" i="12"/>
  <c r="R25" i="12"/>
  <c r="Q7" i="12"/>
  <c r="R20" i="12"/>
  <c r="AC27" i="12"/>
  <c r="AC33" i="12"/>
  <c r="Q18" i="12"/>
  <c r="Q21" i="12"/>
  <c r="Q25" i="12"/>
  <c r="R7" i="12"/>
  <c r="Q20" i="12"/>
  <c r="AB27" i="12"/>
  <c r="AB33" i="12"/>
  <c r="P18" i="12"/>
  <c r="P21" i="12"/>
  <c r="P25" i="12"/>
  <c r="S7" i="12"/>
  <c r="P20" i="12"/>
  <c r="Z39" i="12"/>
  <c r="Z16" i="12"/>
  <c r="S13" i="12"/>
  <c r="S8" i="12"/>
  <c r="S24" i="12"/>
  <c r="S9" i="12"/>
  <c r="S19" i="12"/>
  <c r="AA34" i="12"/>
  <c r="AA12" i="12"/>
  <c r="R10" i="12"/>
  <c r="R12" i="12"/>
  <c r="R23" i="12"/>
  <c r="R17" i="12"/>
  <c r="R16" i="12"/>
  <c r="AB34" i="12"/>
  <c r="AB12" i="12"/>
  <c r="Q10" i="12"/>
  <c r="Q12" i="12"/>
  <c r="Q23" i="12"/>
  <c r="Q17" i="12"/>
  <c r="Q16" i="12"/>
  <c r="AC34" i="12"/>
  <c r="AC12" i="12"/>
  <c r="P10" i="12"/>
  <c r="P12" i="12"/>
  <c r="P23" i="12"/>
  <c r="P17" i="12"/>
  <c r="P16" i="12"/>
  <c r="Z27" i="12"/>
  <c r="S18" i="12"/>
  <c r="S25" i="12"/>
  <c r="S20" i="12"/>
  <c r="AA31" i="12"/>
  <c r="AA29" i="12"/>
  <c r="R14" i="12"/>
  <c r="R15" i="12"/>
  <c r="R26" i="12"/>
  <c r="R11" i="12"/>
  <c r="R22" i="12"/>
  <c r="AB31" i="12"/>
  <c r="AC29" i="12"/>
  <c r="Q14" i="12"/>
  <c r="Q15" i="12"/>
  <c r="Q26" i="12"/>
  <c r="Q11" i="12"/>
  <c r="Q22" i="12"/>
  <c r="AC31" i="12"/>
  <c r="AB29" i="12"/>
  <c r="P14" i="12"/>
  <c r="P15" i="12"/>
  <c r="P26" i="12"/>
  <c r="P11" i="12"/>
  <c r="P22" i="12"/>
  <c r="S16" i="12"/>
  <c r="Z34" i="12"/>
  <c r="Z12" i="12"/>
  <c r="S10" i="12"/>
  <c r="S12" i="12"/>
  <c r="S23" i="12"/>
  <c r="S17" i="12"/>
  <c r="AA39" i="12"/>
  <c r="AB16" i="12"/>
  <c r="R13" i="12"/>
  <c r="R8" i="12"/>
  <c r="R24" i="12"/>
  <c r="R9" i="12"/>
  <c r="R19" i="12"/>
  <c r="AC39" i="12"/>
  <c r="AA16" i="12"/>
  <c r="Q13" i="12"/>
  <c r="Q8" i="12"/>
  <c r="Q24" i="12"/>
  <c r="Q9" i="12"/>
  <c r="Q19" i="12"/>
  <c r="AB39" i="12"/>
  <c r="AC16" i="12"/>
  <c r="P13" i="12"/>
  <c r="P8" i="12"/>
  <c r="P24" i="12"/>
  <c r="P9" i="12"/>
  <c r="P19" i="12"/>
  <c r="Z31" i="12"/>
  <c r="Z29" i="12"/>
  <c r="S14" i="12"/>
  <c r="S15" i="12"/>
  <c r="S26" i="12"/>
  <c r="S11" i="12"/>
  <c r="S22" i="12"/>
  <c r="Z33" i="12"/>
  <c r="S21" i="12"/>
  <c r="P7" i="12"/>
  <c r="L3" i="8" l="1"/>
  <c r="G26" i="12" l="1"/>
  <c r="F26" i="12"/>
  <c r="G23" i="12"/>
  <c r="F23" i="12"/>
  <c r="G39" i="12"/>
  <c r="F39" i="12"/>
  <c r="G42" i="12"/>
  <c r="F42" i="12"/>
  <c r="G15" i="12"/>
  <c r="F29" i="12"/>
  <c r="G29" i="12"/>
  <c r="F21" i="12"/>
  <c r="G21" i="12"/>
  <c r="F25" i="12"/>
  <c r="G25" i="12"/>
  <c r="G33" i="12"/>
  <c r="F33" i="12"/>
  <c r="F28" i="12"/>
  <c r="G28" i="12"/>
  <c r="F36" i="12"/>
  <c r="G36" i="12"/>
  <c r="G19" i="12"/>
  <c r="F19" i="12"/>
  <c r="G35" i="12"/>
  <c r="F35" i="12"/>
  <c r="G43" i="12"/>
  <c r="F43" i="12"/>
  <c r="G17" i="12"/>
  <c r="F17" i="12"/>
  <c r="G41" i="12"/>
  <c r="F41" i="12"/>
  <c r="F20" i="12"/>
  <c r="G20" i="12"/>
  <c r="G18" i="12"/>
  <c r="F18" i="12"/>
  <c r="G22" i="12"/>
  <c r="F22" i="12"/>
  <c r="G34" i="12"/>
  <c r="F34" i="12"/>
  <c r="G27" i="12"/>
  <c r="F27" i="12"/>
  <c r="G30" i="12"/>
  <c r="F30" i="12"/>
  <c r="G31" i="12"/>
  <c r="F31" i="12"/>
  <c r="F16" i="12"/>
  <c r="G16" i="12"/>
  <c r="F32" i="12"/>
  <c r="G32" i="12"/>
  <c r="G37" i="12"/>
  <c r="F37" i="12"/>
  <c r="F40" i="12"/>
  <c r="G40" i="12"/>
  <c r="G38" i="12"/>
  <c r="F38" i="12"/>
  <c r="F24" i="12"/>
  <c r="G24" i="12"/>
  <c r="N26" i="12" l="1"/>
  <c r="B48" i="12"/>
  <c r="A48" i="12"/>
  <c r="N9" i="12" l="1"/>
  <c r="A31" i="12"/>
  <c r="B31" i="12"/>
  <c r="A29" i="12" l="1"/>
  <c r="B29" i="12"/>
  <c r="A38" i="12" l="1"/>
  <c r="B38" i="12"/>
  <c r="N19" i="12" l="1"/>
  <c r="A41" i="12"/>
  <c r="B41" i="12"/>
  <c r="N8" i="12" l="1"/>
  <c r="A30" i="12"/>
  <c r="B30" i="12"/>
  <c r="N14" i="12" l="1"/>
  <c r="A36" i="12"/>
  <c r="B36" i="12"/>
  <c r="N10" i="12" l="1"/>
  <c r="A32" i="12"/>
  <c r="B32" i="12"/>
  <c r="N22" i="12" l="1"/>
  <c r="A44" i="12"/>
  <c r="B44" i="12"/>
  <c r="N23" i="12" l="1"/>
  <c r="A45" i="12"/>
  <c r="B45" i="12"/>
  <c r="N12" i="12" l="1"/>
  <c r="A34" i="12"/>
  <c r="B34" i="12"/>
  <c r="N13" i="12" l="1"/>
  <c r="A35" i="12"/>
  <c r="B35" i="12"/>
  <c r="N20" i="12" l="1"/>
  <c r="A42" i="12"/>
  <c r="B42" i="12"/>
  <c r="N17" i="12" l="1"/>
  <c r="A39" i="12"/>
  <c r="B39" i="12"/>
  <c r="N24" i="12" l="1"/>
  <c r="A46" i="12"/>
  <c r="B46" i="12"/>
  <c r="N15" i="12" l="1"/>
  <c r="A37" i="12"/>
  <c r="B37" i="12"/>
  <c r="N25" i="12" l="1"/>
  <c r="A47" i="12"/>
  <c r="B47" i="12"/>
  <c r="N21" i="12" l="1"/>
  <c r="A43" i="12"/>
  <c r="B43" i="12"/>
  <c r="N18" i="12" l="1"/>
  <c r="A40" i="12"/>
  <c r="B40" i="12"/>
  <c r="N11" i="12" l="1"/>
  <c r="A33" i="12"/>
  <c r="B33" i="12"/>
</calcChain>
</file>

<file path=xl/connections.xml><?xml version="1.0" encoding="utf-8"?>
<connections xmlns="http://schemas.openxmlformats.org/spreadsheetml/2006/main">
  <connection id="1" name="Connexion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2" name="Connexion1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3" name="Connexion10" type="4" refreshedVersion="0" background="1">
    <webPr url="https://derivatives.euronext.com/fr/products/index-options/PXA-DPAR?Class_type=0&amp;Class_symbol=&amp;Class_exchange=&amp;ex=&amp;ps=999&amp;md=05-2014" htmlTables="1" htmlFormat="all"/>
  </connection>
  <connection id="4" name="Connexion11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5" name="Connexion12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6" name="Connexion13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7" name="Connexion14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8" name="Connexion15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9" name="Connexion16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10" name="Connexion17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11" name="Connexion18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12" name="Connexion19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13" name="Connexion2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14" name="Connexion20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15" name="Connexion21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16" name="Connexion22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17" name="Connexion23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18" name="Connexion24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19" name="Connexion25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20" name="Connexion26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21" name="Connexion27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22" name="Connexion28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23" name="Connexion29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24" name="Connexion3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25" name="Connexion4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26" name="Connexion5" type="4" refreshedVersion="5" background="1" saveData="1">
    <webPr sourceData="1" parsePre="1" consecutive="1" xl2000="1" url="https://derivatives.euronext.com/fr/products/index-options/PXA-DPAR?Class_type=0&amp;Class_symbol=&amp;Class_exchange=&amp;ex=&amp;ps=999&amp;md=05-2014%2C06-2014%2C07-2014%2C08-2014%2C09-2014%2C10-2014%2C11-2014%2C12-2014"/>
  </connection>
  <connection id="27" name="Connexion6" type="4" refreshedVersion="0" background="1">
    <webPr url="https://derivatives.euronext.com/fr/products/index-options/PXA-DPAR?Class_type=0&amp;Class_symbol=&amp;Class_exchange=&amp;ex=&amp;ps=999&amp;md=05-2014%2C06-2014%2C07-2014%2C08-2014%2C09-2014%2C10-2014%2C11-2014%2C12-2014" htmlTables="1" htmlFormat="all"/>
  </connection>
  <connection id="28" name="Connexion7" type="4" refreshedVersion="0" background="1">
    <webPr url="https://derivatives.euronext.com/fr/products/index-options/PXA-DPAR?Class_type=0&amp;Class_symbol=&amp;Class_exchange=&amp;ex=&amp;ps=999&amp;md=05-2014%2C06-2014%2C07-2014%2C08-2014%2C09-2014%2C10-2014%2C11-2014%2C12-2014" htmlTables="1" htmlFormat="all"/>
  </connection>
  <connection id="29" name="Connexion8" type="4" refreshedVersion="0" background="1">
    <webPr url="https://derivatives.euronext.com/fr/products/index-options/PXA-DPAR?Class_type=0&amp;Class_symbol=&amp;Class_exchange=&amp;ex=&amp;ps=999&amp;md=05-2014%2C06-2014%2C07-2014%2C08-2014%2C09-2014%2C10-2014%2C11-2014%2C12-2014" htmlTables="1" htmlFormat="all"/>
  </connection>
  <connection id="30" name="Connexion9" type="4" refreshedVersion="0" background="1">
    <webPr url="https://derivatives.euronext.com/fr/products/index-options/PXA-DPAR?Class_type=0&amp;Class_symbol=&amp;Class_exchange=&amp;ex=&amp;ps=999&amp;md=05-2014" htmlTables="1" htmlFormat="all"/>
  </connection>
</connections>
</file>

<file path=xl/sharedStrings.xml><?xml version="1.0" encoding="utf-8"?>
<sst xmlns="http://schemas.openxmlformats.org/spreadsheetml/2006/main" count="3470" uniqueCount="1203">
  <si>
    <t>Calls</t>
  </si>
  <si>
    <t>Puts</t>
  </si>
  <si>
    <t>Comp.</t>
  </si>
  <si>
    <t>P.O.</t>
  </si>
  <si>
    <t>Jour</t>
  </si>
  <si>
    <t>Vol</t>
  </si>
  <si>
    <t>Dernier</t>
  </si>
  <si>
    <t>Achat</t>
  </si>
  <si>
    <t>Vente</t>
  </si>
  <si>
    <t>Strike</t>
  </si>
  <si>
    <t>-</t>
  </si>
  <si>
    <t>C</t>
  </si>
  <si>
    <t>3200.00</t>
  </si>
  <si>
    <t>P</t>
  </si>
  <si>
    <t>0.01</t>
  </si>
  <si>
    <t>3400.00</t>
  </si>
  <si>
    <t>3600.00</t>
  </si>
  <si>
    <t>3700.00</t>
  </si>
  <si>
    <t>3800.00</t>
  </si>
  <si>
    <t>0.30</t>
  </si>
  <si>
    <t>0.02</t>
  </si>
  <si>
    <t>3900.00</t>
  </si>
  <si>
    <t>4000.00</t>
  </si>
  <si>
    <t>0.50</t>
  </si>
  <si>
    <t>4050.00</t>
  </si>
  <si>
    <t>4100.00</t>
  </si>
  <si>
    <t>4150.00</t>
  </si>
  <si>
    <t>0.70</t>
  </si>
  <si>
    <t>4200.00</t>
  </si>
  <si>
    <t>1.00</t>
  </si>
  <si>
    <t>4250.00</t>
  </si>
  <si>
    <t>4300.00</t>
  </si>
  <si>
    <t>4325.00</t>
  </si>
  <si>
    <t>4350.00</t>
  </si>
  <si>
    <t>4375.00</t>
  </si>
  <si>
    <t>4400.00</t>
  </si>
  <si>
    <t>4425.00</t>
  </si>
  <si>
    <t>4450.00</t>
  </si>
  <si>
    <t>4475.00</t>
  </si>
  <si>
    <t>4500.00</t>
  </si>
  <si>
    <t>4525.00</t>
  </si>
  <si>
    <t>2.50</t>
  </si>
  <si>
    <t>4550.00</t>
  </si>
  <si>
    <t>0.90</t>
  </si>
  <si>
    <t>4600.00</t>
  </si>
  <si>
    <t>0.10</t>
  </si>
  <si>
    <t>4650.00</t>
  </si>
  <si>
    <t>4700.00</t>
  </si>
  <si>
    <t>4800.00</t>
  </si>
  <si>
    <t>4900.00</t>
  </si>
  <si>
    <t>5000.00</t>
  </si>
  <si>
    <t>5200.00</t>
  </si>
  <si>
    <t>5400.00</t>
  </si>
  <si>
    <t>5600.00</t>
  </si>
  <si>
    <t>0.80</t>
  </si>
  <si>
    <t>800.00</t>
  </si>
  <si>
    <t>1600.00</t>
  </si>
  <si>
    <t>2000.00</t>
  </si>
  <si>
    <t>2400.00</t>
  </si>
  <si>
    <t>2600.00</t>
  </si>
  <si>
    <t>2800.00</t>
  </si>
  <si>
    <t>3000.00</t>
  </si>
  <si>
    <t>3300.00</t>
  </si>
  <si>
    <t>3450.00</t>
  </si>
  <si>
    <t>3500.00</t>
  </si>
  <si>
    <t>3550.00</t>
  </si>
  <si>
    <t>1.20</t>
  </si>
  <si>
    <t>3650.00</t>
  </si>
  <si>
    <t>3750.00</t>
  </si>
  <si>
    <t>3850.00</t>
  </si>
  <si>
    <t>3950.00</t>
  </si>
  <si>
    <t>6000.00</t>
  </si>
  <si>
    <t>6400.00</t>
  </si>
  <si>
    <t>1.10</t>
  </si>
  <si>
    <t>1.40</t>
  </si>
  <si>
    <t>Skip to Content Skip to Navigation</t>
  </si>
  <si>
    <t>Euronext logo</t>
  </si>
  <si>
    <t>NYSE Top Hat</t>
  </si>
  <si>
    <t>About us</t>
  </si>
  <si>
    <t>Contact us</t>
  </si>
  <si>
    <t>Facebook Like</t>
  </si>
  <si>
    <t>Recherche</t>
  </si>
  <si>
    <t>Get Quote</t>
  </si>
  <si>
    <t>Search Site</t>
  </si>
  <si>
    <t xml:space="preserve">Derivatives </t>
  </si>
  <si>
    <t>Equities</t>
  </si>
  <si>
    <t>Equities Directory</t>
  </si>
  <si>
    <t>Market Regulation</t>
  </si>
  <si>
    <t>Clearing</t>
  </si>
  <si>
    <t>Settlement</t>
  </si>
  <si>
    <t>Market Status</t>
  </si>
  <si>
    <t>Euronext</t>
  </si>
  <si>
    <t>Product Directory</t>
  </si>
  <si>
    <t>Market Model</t>
  </si>
  <si>
    <t>Rules &amp; Regulations</t>
  </si>
  <si>
    <t>Market Segmentation</t>
  </si>
  <si>
    <t>ICB Classification</t>
  </si>
  <si>
    <t>Regulators</t>
  </si>
  <si>
    <t>Euronext Amsterdam</t>
  </si>
  <si>
    <t>Euronext Brussels</t>
  </si>
  <si>
    <t>Euronext Lisbon</t>
  </si>
  <si>
    <t>Euronext London</t>
  </si>
  <si>
    <t>Euronext Paris</t>
  </si>
  <si>
    <t>Alternext</t>
  </si>
  <si>
    <t>Arca Europe</t>
  </si>
  <si>
    <t>Free Markets</t>
  </si>
  <si>
    <t>Locations</t>
  </si>
  <si>
    <t>Smartpool</t>
  </si>
  <si>
    <t>Listing</t>
  </si>
  <si>
    <t>Issuers Directory</t>
  </si>
  <si>
    <t>Going Public</t>
  </si>
  <si>
    <t>Raise Capital</t>
  </si>
  <si>
    <t>Increase Liquidity</t>
  </si>
  <si>
    <t>Improve Visibility</t>
  </si>
  <si>
    <t>Build Community</t>
  </si>
  <si>
    <t>IPO Showcase</t>
  </si>
  <si>
    <t>Listed Company Testimonials</t>
  </si>
  <si>
    <t>Listing Process</t>
  </si>
  <si>
    <t>Select Your Market</t>
  </si>
  <si>
    <t>Corporate Advisors</t>
  </si>
  <si>
    <t>Investment Bank</t>
  </si>
  <si>
    <t>Reporting Accountant</t>
  </si>
  <si>
    <t>Corporate Lawyer</t>
  </si>
  <si>
    <t>Financial PR</t>
  </si>
  <si>
    <t>Listing Agents</t>
  </si>
  <si>
    <t>Listing Sponsor</t>
  </si>
  <si>
    <t>Liquidity Provider</t>
  </si>
  <si>
    <t>Application forms</t>
  </si>
  <si>
    <t>International Listing</t>
  </si>
  <si>
    <t>Choose Euronext</t>
  </si>
  <si>
    <t>Fast Path</t>
  </si>
  <si>
    <t>What our clients say about Fast Path</t>
  </si>
  <si>
    <t>Maritime</t>
  </si>
  <si>
    <t>Technology</t>
  </si>
  <si>
    <t>Life Sciences</t>
  </si>
  <si>
    <t>Euronext's Offerings</t>
  </si>
  <si>
    <t>Advocacy role</t>
  </si>
  <si>
    <t>Products and Services</t>
  </si>
  <si>
    <t>Connect</t>
  </si>
  <si>
    <t>Trading</t>
  </si>
  <si>
    <t>Data Insight</t>
  </si>
  <si>
    <t>Education</t>
  </si>
  <si>
    <t>Institutional Insight</t>
  </si>
  <si>
    <t>Investor Outreach</t>
  </si>
  <si>
    <t>Web Alerts</t>
  </si>
  <si>
    <t>ExpertLine</t>
  </si>
  <si>
    <t>Account Advisors: Prospective Issuers</t>
  </si>
  <si>
    <t>Marketing and Visibility</t>
  </si>
  <si>
    <t>Publications</t>
  </si>
  <si>
    <t>Newsletters</t>
  </si>
  <si>
    <t>Listed Companies</t>
  </si>
  <si>
    <t>Spin-offs</t>
  </si>
  <si>
    <t>Bond issues for SME and Midcaps</t>
  </si>
  <si>
    <t>Indices</t>
  </si>
  <si>
    <t>Listing Fees</t>
  </si>
  <si>
    <t>Reporting Obligations</t>
  </si>
  <si>
    <t>Account Management: Client Coverage</t>
  </si>
  <si>
    <t>Listings News And Events</t>
  </si>
  <si>
    <t>Listings Events</t>
  </si>
  <si>
    <t>New Listings</t>
  </si>
  <si>
    <t>Notices</t>
  </si>
  <si>
    <t>Announcements</t>
  </si>
  <si>
    <t>Company News</t>
  </si>
  <si>
    <t>Euronext News</t>
  </si>
  <si>
    <t>Customer Support</t>
  </si>
  <si>
    <t>Frequently Asked Questions</t>
  </si>
  <si>
    <t>Forms and Applications</t>
  </si>
  <si>
    <t>Customer Contact</t>
  </si>
  <si>
    <t>Bonds</t>
  </si>
  <si>
    <t>Euronext Bond Directory</t>
  </si>
  <si>
    <t>Bonds Product Offerings</t>
  </si>
  <si>
    <t>Product Information</t>
  </si>
  <si>
    <t>Issue Types</t>
  </si>
  <si>
    <t>Guarantees</t>
  </si>
  <si>
    <t>Short-Term Debt Instruments</t>
  </si>
  <si>
    <t>Sukuk</t>
  </si>
  <si>
    <t>Trading Information</t>
  </si>
  <si>
    <t>Order Types and Processing</t>
  </si>
  <si>
    <t>Trading Hours</t>
  </si>
  <si>
    <t>Trading Methods</t>
  </si>
  <si>
    <t>Trading Safeguards</t>
  </si>
  <si>
    <t>Membership</t>
  </si>
  <si>
    <t>Liquidity Providers</t>
  </si>
  <si>
    <t>Connectivity</t>
  </si>
  <si>
    <t>Corporate Events</t>
  </si>
  <si>
    <t>Documentation and Publications</t>
  </si>
  <si>
    <t>Benefits of Listing</t>
  </si>
  <si>
    <t>Key Listing Conditions</t>
  </si>
  <si>
    <t>Secondary Market Liquidity</t>
  </si>
  <si>
    <t>BondMatch</t>
  </si>
  <si>
    <t>Bondmatch</t>
  </si>
  <si>
    <t>Traded Securities</t>
  </si>
  <si>
    <t>Issuers</t>
  </si>
  <si>
    <t>Members And Participants</t>
  </si>
  <si>
    <t>General Clearing Members</t>
  </si>
  <si>
    <t>Software Providers</t>
  </si>
  <si>
    <t>BondMatch Documentation</t>
  </si>
  <si>
    <t>BondMatch Events</t>
  </si>
  <si>
    <t>BondMatch Contacts</t>
  </si>
  <si>
    <t>News And Notices</t>
  </si>
  <si>
    <t>New issues</t>
  </si>
  <si>
    <t>Trading Announcements</t>
  </si>
  <si>
    <t>ETPs</t>
  </si>
  <si>
    <t>Etfs</t>
  </si>
  <si>
    <t>ETF Directory</t>
  </si>
  <si>
    <t>Product Details</t>
  </si>
  <si>
    <t>Characteristics</t>
  </si>
  <si>
    <t>Etvs</t>
  </si>
  <si>
    <t>ETV Directory</t>
  </si>
  <si>
    <t>Funds</t>
  </si>
  <si>
    <t>Funds Directory</t>
  </si>
  <si>
    <t>Investing Information</t>
  </si>
  <si>
    <t>Certificates, Warrants</t>
  </si>
  <si>
    <t>Certificates , Warrants Directory</t>
  </si>
  <si>
    <t>Investment Strategies</t>
  </si>
  <si>
    <t>Market Making</t>
  </si>
  <si>
    <t>ETF NAV Trading</t>
  </si>
  <si>
    <t>Deferred Settlement</t>
  </si>
  <si>
    <t>Listings</t>
  </si>
  <si>
    <t>Delisting Process</t>
  </si>
  <si>
    <t>Corporate Actions</t>
  </si>
  <si>
    <t>New Issues</t>
  </si>
  <si>
    <t>Statistics</t>
  </si>
  <si>
    <t>Contact Us</t>
  </si>
  <si>
    <t>Derivatives</t>
  </si>
  <si>
    <t>Commodities</t>
  </si>
  <si>
    <t>Overview</t>
  </si>
  <si>
    <t>Contract List</t>
  </si>
  <si>
    <t>Quote Vendor Codes</t>
  </si>
  <si>
    <t>Wholesale Trading - Against Actuals and Exchange for Swaps</t>
  </si>
  <si>
    <t>Delivery</t>
  </si>
  <si>
    <t>Warehouses and Grain</t>
  </si>
  <si>
    <t>Trade Associations</t>
  </si>
  <si>
    <t>Product Background</t>
  </si>
  <si>
    <t>Milling Wheat</t>
  </si>
  <si>
    <t>Rapeseed</t>
  </si>
  <si>
    <t>Corn</t>
  </si>
  <si>
    <t>Malting Barley</t>
  </si>
  <si>
    <t>Euronext Updates</t>
  </si>
  <si>
    <t>Incentive Programs</t>
  </si>
  <si>
    <t>Contacts</t>
  </si>
  <si>
    <t>Currencies</t>
  </si>
  <si>
    <t>Prof Trade Facility</t>
  </si>
  <si>
    <t>Equity Index Derivatives</t>
  </si>
  <si>
    <t>New/Featured Products</t>
  </si>
  <si>
    <t>Mini Index Derivatives</t>
  </si>
  <si>
    <t>Weekly/Daily Options</t>
  </si>
  <si>
    <t>FTSE EPRA/NAREIT Europe Index</t>
  </si>
  <si>
    <t>FTSE EPRA/NAREIT Euro Zone Index</t>
  </si>
  <si>
    <t>Dividend Index Futures</t>
  </si>
  <si>
    <t>Amsterdam</t>
  </si>
  <si>
    <t>Brussels</t>
  </si>
  <si>
    <t>Lisbon</t>
  </si>
  <si>
    <t>Paris</t>
  </si>
  <si>
    <t xml:space="preserve">Wholesale Trading </t>
  </si>
  <si>
    <t>Basis Trading</t>
  </si>
  <si>
    <t>Block Trade Facility</t>
  </si>
  <si>
    <t>Liquidity Provider Programs</t>
  </si>
  <si>
    <t>Etf Options</t>
  </si>
  <si>
    <t>Stock Futures</t>
  </si>
  <si>
    <t>Stock Options</t>
  </si>
  <si>
    <t xml:space="preserve">Premium Based Tick Size (PBTS) </t>
  </si>
  <si>
    <t>Belgian Options</t>
  </si>
  <si>
    <t>Wholesale Trading</t>
  </si>
  <si>
    <t>Markets</t>
  </si>
  <si>
    <t>Derivatives Trading Calendar</t>
  </si>
  <si>
    <t>Exchange Trading Calendar and Hours</t>
  </si>
  <si>
    <t>Exchange Holidays</t>
  </si>
  <si>
    <t>Info-Flashes</t>
  </si>
  <si>
    <t>New series</t>
  </si>
  <si>
    <t>Fees and Charges</t>
  </si>
  <si>
    <t>Service and Support</t>
  </si>
  <si>
    <t>Reports and Statistics</t>
  </si>
  <si>
    <t>News Center</t>
  </si>
  <si>
    <t>Index Directory</t>
  </si>
  <si>
    <t>Index Types</t>
  </si>
  <si>
    <t>Country And Cross Border</t>
  </si>
  <si>
    <t>Sector</t>
  </si>
  <si>
    <t>Strategy</t>
  </si>
  <si>
    <t>Theme</t>
  </si>
  <si>
    <t>Index Services</t>
  </si>
  <si>
    <t>Custom And Calculation Services</t>
  </si>
  <si>
    <t>License a Euronext Index</t>
  </si>
  <si>
    <t>Data Services</t>
  </si>
  <si>
    <t>Index Rules</t>
  </si>
  <si>
    <t>Cash Markets</t>
  </si>
  <si>
    <t>Trading Hours &amp; Holidays</t>
  </si>
  <si>
    <t>Trading Calendar</t>
  </si>
  <si>
    <t>Trading Rules &amp; Methods</t>
  </si>
  <si>
    <t>Trading rules - a Single Order Book</t>
  </si>
  <si>
    <t>Trading Fees</t>
  </si>
  <si>
    <t>Order Types</t>
  </si>
  <si>
    <t>Trading Codes</t>
  </si>
  <si>
    <t>Tick Sizes</t>
  </si>
  <si>
    <t>Market Quality</t>
  </si>
  <si>
    <t>The Deferred Settlement Service</t>
  </si>
  <si>
    <t>Cleared Borrowing &amp; Lending Market (CBLM)</t>
  </si>
  <si>
    <t>Relationship Management</t>
  </si>
  <si>
    <t>Technical Support</t>
  </si>
  <si>
    <t>Market Support</t>
  </si>
  <si>
    <t>Derivatives Markets</t>
  </si>
  <si>
    <t>Derivatives Trading Calendars</t>
  </si>
  <si>
    <t>Trading Calendar and Hours</t>
  </si>
  <si>
    <t>Info-Flash</t>
  </si>
  <si>
    <t>New Series</t>
  </si>
  <si>
    <t>Liquidity Provider Programs and Market Makers</t>
  </si>
  <si>
    <t>Cash Markets Regulation</t>
  </si>
  <si>
    <t>Easynext</t>
  </si>
  <si>
    <t>Harmonised Rules</t>
  </si>
  <si>
    <t>Non-Harmonised Rules</t>
  </si>
  <si>
    <t>Organization of Trading</t>
  </si>
  <si>
    <t>Regulatory Structure and Environment of Euronext</t>
  </si>
  <si>
    <t>Public Auctions Market</t>
  </si>
  <si>
    <t>Trading Facility</t>
  </si>
  <si>
    <t>Derivatives Markets Regulation</t>
  </si>
  <si>
    <t>Regulatory Framework</t>
  </si>
  <si>
    <t>Corporate Governance</t>
  </si>
  <si>
    <t>Harmonized Rules</t>
  </si>
  <si>
    <t>Non-Harmonized Rules</t>
  </si>
  <si>
    <t>Connecting Cash Markets</t>
  </si>
  <si>
    <t>Universal Trading Platform</t>
  </si>
  <si>
    <t>Member Connectivity</t>
  </si>
  <si>
    <t>Application Service Provider (ASP)</t>
  </si>
  <si>
    <t>Becoming an ASP</t>
  </si>
  <si>
    <t>Independent Software Vendor (ISV)</t>
  </si>
  <si>
    <t>Becoming an ISV</t>
  </si>
  <si>
    <t>Extranet Service Provider (ESP)</t>
  </si>
  <si>
    <t>Services Status - EUA</t>
  </si>
  <si>
    <t>IT Documentation</t>
  </si>
  <si>
    <t>Technical</t>
  </si>
  <si>
    <t>IT Development</t>
  </si>
  <si>
    <t>Guides &amp; Procedures</t>
  </si>
  <si>
    <t>Order Forms</t>
  </si>
  <si>
    <t>Connecting Derivatives Markets</t>
  </si>
  <si>
    <t>Trading Host</t>
  </si>
  <si>
    <t>Accessing UTP</t>
  </si>
  <si>
    <t>ISVs</t>
  </si>
  <si>
    <t>Back/Middle Office Suppliers</t>
  </si>
  <si>
    <t>ASPs</t>
  </si>
  <si>
    <t>Trading Bureaus</t>
  </si>
  <si>
    <t>Developer Information</t>
  </si>
  <si>
    <t>MarketRoute</t>
  </si>
  <si>
    <t>Members</t>
  </si>
  <si>
    <t>Become A Trading Member</t>
  </si>
  <si>
    <t>Trading Services</t>
  </si>
  <si>
    <t>NAV Trading Facility</t>
  </si>
  <si>
    <t>Retail Matching Facility</t>
  </si>
  <si>
    <t>Internal Matching Service</t>
  </si>
  <si>
    <t>Transaction Reporting Service</t>
  </si>
  <si>
    <t>Trade Publication Service</t>
  </si>
  <si>
    <t>Costs</t>
  </si>
  <si>
    <t>Onboarding</t>
  </si>
  <si>
    <t>Complaints Process</t>
  </si>
  <si>
    <t>Cash Trading Member List</t>
  </si>
  <si>
    <t>Derivatives Trading Member List</t>
  </si>
  <si>
    <t>Market Data</t>
  </si>
  <si>
    <t>EN</t>
  </si>
  <si>
    <t>FR</t>
  </si>
  <si>
    <t>NL</t>
  </si>
  <si>
    <t>PT</t>
  </si>
  <si>
    <t>CAC 40 INDEX OPTION (PXA)</t>
  </si>
  <si>
    <t>Delayed Prices</t>
  </si>
  <si>
    <t>Specification</t>
  </si>
  <si>
    <t>Settlement Prices</t>
  </si>
  <si>
    <t>Publication</t>
  </si>
  <si>
    <t>Affichage:Expiry:</t>
  </si>
  <si>
    <t>Select Dates</t>
  </si>
  <si>
    <t>Number of Strikes :</t>
  </si>
  <si>
    <t>Codes et Classification</t>
  </si>
  <si>
    <t>Code</t>
  </si>
  <si>
    <t>PXA</t>
  </si>
  <si>
    <t>Marché</t>
  </si>
  <si>
    <t>NYSE Liffe Paris</t>
  </si>
  <si>
    <t>Vol.</t>
  </si>
  <si>
    <t>Type d'exercice</t>
  </si>
  <si>
    <t>European</t>
  </si>
  <si>
    <t>Devise</t>
  </si>
  <si>
    <t>€</t>
  </si>
  <si>
    <t>Sous-jacent</t>
  </si>
  <si>
    <t>Nom</t>
  </si>
  <si>
    <t>CAC 40</t>
  </si>
  <si>
    <t>ISIN</t>
  </si>
  <si>
    <t>FR0003500008</t>
  </si>
  <si>
    <t>NYSE Euronext Paris</t>
  </si>
  <si>
    <t>Heure</t>
  </si>
  <si>
    <t>CEST</t>
  </si>
  <si>
    <t>Var. J/J-1</t>
  </si>
  <si>
    <t>Haute</t>
  </si>
  <si>
    <t>Faible</t>
  </si>
  <si>
    <t>Note: Settlement price is for the trading day CEST</t>
  </si>
  <si>
    <t>Vol - (Volume) is the number of contracts traded in the most recent transaction.</t>
  </si>
  <si>
    <t>Day's Volume - Number of trades that have taken place so far in the trading day. This figure updates as the day progresses and more trades take place.</t>
  </si>
  <si>
    <t>+/- Price of last trade compared to yesterday's settlement price.</t>
  </si>
  <si>
    <t>Settl - The previous day's settlement price.</t>
  </si>
  <si>
    <t>P.O. - (Open Interest) is the outstanding long and short positions of the previous trading day updated in the morning each day.</t>
  </si>
  <si>
    <t>Stock Indices - FIF_STOCK INDICES (NYSE LIFFE)</t>
  </si>
  <si>
    <t>Find it Fast</t>
  </si>
  <si>
    <t>Calendar &amp; Hours</t>
  </si>
  <si>
    <t>Info Flash</t>
  </si>
  <si>
    <t>End of Day Files</t>
  </si>
  <si>
    <t>Margin Requirements</t>
  </si>
  <si>
    <t>Contract Info</t>
  </si>
  <si>
    <t>Loading... Please wait.</t>
  </si>
  <si>
    <t>Stock Indices - In this Section</t>
  </si>
  <si>
    <t>Stock Indices Contract List</t>
  </si>
  <si>
    <t>Stock Indices Delayed Prices (15 Minutes)</t>
  </si>
  <si>
    <t>Product News</t>
  </si>
  <si>
    <t>Stock Indices Publications</t>
  </si>
  <si>
    <t>Stock Indices Contacts</t>
  </si>
  <si>
    <t>Stock Indices New/Featured Products</t>
  </si>
  <si>
    <t>EnterNext</t>
  </si>
  <si>
    <t>Enternext.biz</t>
  </si>
  <si>
    <t>Belgium</t>
  </si>
  <si>
    <t>France</t>
  </si>
  <si>
    <t>Netherlands</t>
  </si>
  <si>
    <t>Portugal</t>
  </si>
  <si>
    <t>About Enternext</t>
  </si>
  <si>
    <t>Enternext IPOs</t>
  </si>
  <si>
    <t>How to go public</t>
  </si>
  <si>
    <t>Initial Bond Offering</t>
  </si>
  <si>
    <t>Individual investors</t>
  </si>
  <si>
    <t>Aex.nl</t>
  </si>
  <si>
    <t>Beurs.be</t>
  </si>
  <si>
    <t>Bolsadelisboa.com.pt</t>
  </si>
  <si>
    <t>Bourse.be</t>
  </si>
  <si>
    <t>Boursedeparis.fr</t>
  </si>
  <si>
    <t>My Euronext</t>
  </si>
  <si>
    <t>More from Euronext</t>
  </si>
  <si>
    <t>Exchange Traded Products</t>
  </si>
  <si>
    <t>Listed companies portal</t>
  </si>
  <si>
    <t>Data solutions</t>
  </si>
  <si>
    <t>Nyxdata.com</t>
  </si>
  <si>
    <t>Infrastructure solutions</t>
  </si>
  <si>
    <t>Liquidity Solutions</t>
  </si>
  <si>
    <t>SFTI Europe</t>
  </si>
  <si>
    <t>Data Products</t>
  </si>
  <si>
    <t>Resources</t>
  </si>
  <si>
    <t>Resources center</t>
  </si>
  <si>
    <t>Rules and regulation</t>
  </si>
  <si>
    <t>Cash markets statistics</t>
  </si>
  <si>
    <t>Derivatives markets statistics</t>
  </si>
  <si>
    <t>Cash markets notices</t>
  </si>
  <si>
    <t>Derivatives markets notices</t>
  </si>
  <si>
    <t>Events</t>
  </si>
  <si>
    <t>Company news</t>
  </si>
  <si>
    <t>Disclaimer Footer</t>
  </si>
  <si>
    <t>© 2014 NYSE Euronext</t>
  </si>
  <si>
    <t>Conditions d'utilisation</t>
  </si>
  <si>
    <t>Protection des données personnelles</t>
  </si>
  <si>
    <t>7200.00</t>
  </si>
  <si>
    <t>MAJ Data Option CAC40</t>
  </si>
  <si>
    <t>Mois Cible</t>
  </si>
  <si>
    <t>Call</t>
  </si>
  <si>
    <t>Strikes</t>
  </si>
  <si>
    <t>Bid</t>
  </si>
  <si>
    <t>Ask</t>
  </si>
  <si>
    <t>Mid</t>
  </si>
  <si>
    <t>Vol Imp</t>
  </si>
  <si>
    <t>Put</t>
  </si>
  <si>
    <t>Taux</t>
  </si>
  <si>
    <t>Données du</t>
  </si>
  <si>
    <t>Expiry date</t>
  </si>
  <si>
    <t>T</t>
  </si>
  <si>
    <t>1.70</t>
  </si>
  <si>
    <t>Spot_Cash</t>
  </si>
  <si>
    <t>June</t>
  </si>
  <si>
    <t>LIVE</t>
  </si>
  <si>
    <t>4575.00</t>
  </si>
  <si>
    <t>Delta_fut_cash</t>
  </si>
  <si>
    <t>Mid/ask</t>
  </si>
  <si>
    <t>Delta</t>
  </si>
  <si>
    <t>Theta jour</t>
  </si>
  <si>
    <t>Gamma 10 pts</t>
  </si>
  <si>
    <t>Vega 1%</t>
  </si>
  <si>
    <t/>
  </si>
  <si>
    <t>Vol imp C</t>
  </si>
  <si>
    <t>Vol imp P</t>
  </si>
  <si>
    <t>2.60</t>
  </si>
  <si>
    <t>1.90</t>
  </si>
  <si>
    <t>2.40</t>
  </si>
  <si>
    <t>2.70</t>
  </si>
  <si>
    <t>3.00</t>
  </si>
  <si>
    <t>122.40</t>
  </si>
  <si>
    <t>23.40</t>
  </si>
  <si>
    <t>102.60</t>
  </si>
  <si>
    <t>47.40</t>
  </si>
  <si>
    <t>Vol ATM</t>
  </si>
  <si>
    <t>1247.40</t>
  </si>
  <si>
    <t>1047.40</t>
  </si>
  <si>
    <t>847.40</t>
  </si>
  <si>
    <t>747.40</t>
  </si>
  <si>
    <t>647.40</t>
  </si>
  <si>
    <t>547.40</t>
  </si>
  <si>
    <t>447.40</t>
  </si>
  <si>
    <t>397.40</t>
  </si>
  <si>
    <t>347.40</t>
  </si>
  <si>
    <t>297.40</t>
  </si>
  <si>
    <t>247.40</t>
  </si>
  <si>
    <t>197.40</t>
  </si>
  <si>
    <t>147.40</t>
  </si>
  <si>
    <t>97.40</t>
  </si>
  <si>
    <t>72.40</t>
  </si>
  <si>
    <t>22.40</t>
  </si>
  <si>
    <t>27.60</t>
  </si>
  <si>
    <t>52.60</t>
  </si>
  <si>
    <t>77.60</t>
  </si>
  <si>
    <t>127.60</t>
  </si>
  <si>
    <t>152.60</t>
  </si>
  <si>
    <t>202.60</t>
  </si>
  <si>
    <t>252.60</t>
  </si>
  <si>
    <t>352.60</t>
  </si>
  <si>
    <t>452.60</t>
  </si>
  <si>
    <t>552.60</t>
  </si>
  <si>
    <t>752.60</t>
  </si>
  <si>
    <t>952.60</t>
  </si>
  <si>
    <t>1152.60</t>
  </si>
  <si>
    <t>0.04</t>
  </si>
  <si>
    <t>2.00</t>
  </si>
  <si>
    <t>2.30</t>
  </si>
  <si>
    <t>1.33</t>
  </si>
  <si>
    <t>8.10</t>
  </si>
  <si>
    <t>9.80</t>
  </si>
  <si>
    <t>0.00</t>
  </si>
  <si>
    <t>0.67</t>
  </si>
  <si>
    <t>0.11</t>
  </si>
  <si>
    <t>54.00</t>
  </si>
  <si>
    <t>41.80</t>
  </si>
  <si>
    <t>16.60</t>
  </si>
  <si>
    <t>17.00</t>
  </si>
  <si>
    <t>85.00</t>
  </si>
  <si>
    <t>7.70</t>
  </si>
  <si>
    <t>51.40</t>
  </si>
  <si>
    <t>16.20</t>
  </si>
  <si>
    <t>51.00</t>
  </si>
  <si>
    <t>18.90</t>
  </si>
  <si>
    <t>Div</t>
  </si>
  <si>
    <t>1.60</t>
  </si>
  <si>
    <t>1.80</t>
  </si>
  <si>
    <t>5.20</t>
  </si>
  <si>
    <t>6.50</t>
  </si>
  <si>
    <t>119.00</t>
  </si>
  <si>
    <t>64.90</t>
  </si>
  <si>
    <t>110.50</t>
  </si>
  <si>
    <t>4.00</t>
  </si>
  <si>
    <t>6.60</t>
  </si>
  <si>
    <t>26.20</t>
  </si>
  <si>
    <t>61.40</t>
  </si>
  <si>
    <t>20.00</t>
  </si>
  <si>
    <t>187.00</t>
  </si>
  <si>
    <t>cash_live</t>
  </si>
  <si>
    <t>May 2014 Cours - 20/05/14Extended View</t>
  </si>
  <si>
    <t>June 2014 Cours - 20/05/14</t>
  </si>
  <si>
    <t>3636.13</t>
  </si>
  <si>
    <t>2836.32</t>
  </si>
  <si>
    <t>2436.42</t>
  </si>
  <si>
    <t>2036.52</t>
  </si>
  <si>
    <t>1836.57</t>
  </si>
  <si>
    <t>1636.63</t>
  </si>
  <si>
    <t>1436.71</t>
  </si>
  <si>
    <t>0.06</t>
  </si>
  <si>
    <t>1236.85</t>
  </si>
  <si>
    <t>0.14</t>
  </si>
  <si>
    <t>1136.96</t>
  </si>
  <si>
    <t>0.23</t>
  </si>
  <si>
    <t>1037.14</t>
  </si>
  <si>
    <t>0.38</t>
  </si>
  <si>
    <t>987.18</t>
  </si>
  <si>
    <t>0.41</t>
  </si>
  <si>
    <t>937.23</t>
  </si>
  <si>
    <t>0.46</t>
  </si>
  <si>
    <t>887.35</t>
  </si>
  <si>
    <t>0.56</t>
  </si>
  <si>
    <t>837.53</t>
  </si>
  <si>
    <t>0.20</t>
  </si>
  <si>
    <t>0.73</t>
  </si>
  <si>
    <t>787.98</t>
  </si>
  <si>
    <t>1.17</t>
  </si>
  <si>
    <t>738.15</t>
  </si>
  <si>
    <t>688.43</t>
  </si>
  <si>
    <t>638.81</t>
  </si>
  <si>
    <t>1.96</t>
  </si>
  <si>
    <t>589.34</t>
  </si>
  <si>
    <t>2.20</t>
  </si>
  <si>
    <t>2.48</t>
  </si>
  <si>
    <t>539.77</t>
  </si>
  <si>
    <t>2.90</t>
  </si>
  <si>
    <t>490.58</t>
  </si>
  <si>
    <t>3.70</t>
  </si>
  <si>
    <t>441.70</t>
  </si>
  <si>
    <t>4.80</t>
  </si>
  <si>
    <t>393.31</t>
  </si>
  <si>
    <t>6.40</t>
  </si>
  <si>
    <t>345.42</t>
  </si>
  <si>
    <t>8.50</t>
  </si>
  <si>
    <t>298.23</t>
  </si>
  <si>
    <t>10.00</t>
  </si>
  <si>
    <t>11.30</t>
  </si>
  <si>
    <t>252.44</t>
  </si>
  <si>
    <t>15.50</t>
  </si>
  <si>
    <t>207.96</t>
  </si>
  <si>
    <t>21.00</t>
  </si>
  <si>
    <t>165.77</t>
  </si>
  <si>
    <t>28.80</t>
  </si>
  <si>
    <t>126.58</t>
  </si>
  <si>
    <t>39.60</t>
  </si>
  <si>
    <t>108.39</t>
  </si>
  <si>
    <t>46.40</t>
  </si>
  <si>
    <t>91.39</t>
  </si>
  <si>
    <t>54.40</t>
  </si>
  <si>
    <t>75.60</t>
  </si>
  <si>
    <t>63.60</t>
  </si>
  <si>
    <t>74.40</t>
  </si>
  <si>
    <t>48.70</t>
  </si>
  <si>
    <t>50.00</t>
  </si>
  <si>
    <t>86.69</t>
  </si>
  <si>
    <t>37.80</t>
  </si>
  <si>
    <t>100.78</t>
  </si>
  <si>
    <t>21.10</t>
  </si>
  <si>
    <t>134.07</t>
  </si>
  <si>
    <t>10.70</t>
  </si>
  <si>
    <t>173.66</t>
  </si>
  <si>
    <t>218.15</t>
  </si>
  <si>
    <t>265.44</t>
  </si>
  <si>
    <t>363.59</t>
  </si>
  <si>
    <t>463.00</t>
  </si>
  <si>
    <t>562.88</t>
  </si>
  <si>
    <t>762.82</t>
  </si>
  <si>
    <t>962.77</t>
  </si>
  <si>
    <t>1162.72</t>
  </si>
  <si>
    <t>1562.63</t>
  </si>
  <si>
    <t>1962.53</t>
  </si>
  <si>
    <t>July 2014 Cours - 20/05/14</t>
  </si>
  <si>
    <t>1230.17</t>
  </si>
  <si>
    <t>1031.14</t>
  </si>
  <si>
    <t>1.61</t>
  </si>
  <si>
    <t>832.64</t>
  </si>
  <si>
    <t>3.02</t>
  </si>
  <si>
    <t>636.28</t>
  </si>
  <si>
    <t>6.56</t>
  </si>
  <si>
    <t>539.48</t>
  </si>
  <si>
    <t>9.72</t>
  </si>
  <si>
    <t>444.44</t>
  </si>
  <si>
    <t>14.63</t>
  </si>
  <si>
    <t>352.69</t>
  </si>
  <si>
    <t>20.80</t>
  </si>
  <si>
    <t>22.84</t>
  </si>
  <si>
    <t>265.36</t>
  </si>
  <si>
    <t>35.46</t>
  </si>
  <si>
    <t>224.18</t>
  </si>
  <si>
    <t>44.26</t>
  </si>
  <si>
    <t>185.15</t>
  </si>
  <si>
    <t>55.21</t>
  </si>
  <si>
    <t>148.92</t>
  </si>
  <si>
    <t>68.95</t>
  </si>
  <si>
    <t>115.69</t>
  </si>
  <si>
    <t>85.70</t>
  </si>
  <si>
    <t>86.65</t>
  </si>
  <si>
    <t>106.64</t>
  </si>
  <si>
    <t>61.97</t>
  </si>
  <si>
    <t>131.94</t>
  </si>
  <si>
    <t>42.15</t>
  </si>
  <si>
    <t>162.09</t>
  </si>
  <si>
    <t>26.75</t>
  </si>
  <si>
    <t>196.67</t>
  </si>
  <si>
    <t>15.89</t>
  </si>
  <si>
    <t>235.79</t>
  </si>
  <si>
    <t>8.95</t>
  </si>
  <si>
    <t>278.83</t>
  </si>
  <si>
    <t>2.54</t>
  </si>
  <si>
    <t>372.37</t>
  </si>
  <si>
    <t>0.97</t>
  </si>
  <si>
    <t>470.76</t>
  </si>
  <si>
    <t>0.35</t>
  </si>
  <si>
    <t>570.09</t>
  </si>
  <si>
    <t>0.05</t>
  </si>
  <si>
    <t>769.70</t>
  </si>
  <si>
    <t>969.56</t>
  </si>
  <si>
    <t>1169.47</t>
  </si>
  <si>
    <t>August 2014 Cours - 20/05/14</t>
  </si>
  <si>
    <t>1233.93</t>
  </si>
  <si>
    <t>3.77</t>
  </si>
  <si>
    <t>841.84</t>
  </si>
  <si>
    <t>11.40</t>
  </si>
  <si>
    <t>648.53</t>
  </si>
  <si>
    <t>17.96</t>
  </si>
  <si>
    <t>549.14</t>
  </si>
  <si>
    <t>18.50</t>
  </si>
  <si>
    <t>456.90</t>
  </si>
  <si>
    <t>367.77</t>
  </si>
  <si>
    <t>37.00</t>
  </si>
  <si>
    <t>284.64</t>
  </si>
  <si>
    <t>52.00</t>
  </si>
  <si>
    <t>53.80</t>
  </si>
  <si>
    <t>245.18</t>
  </si>
  <si>
    <t>64.30</t>
  </si>
  <si>
    <t>207.91</t>
  </si>
  <si>
    <t>77.00</t>
  </si>
  <si>
    <t>172.94</t>
  </si>
  <si>
    <t>92.00</t>
  </si>
  <si>
    <t>140.83</t>
  </si>
  <si>
    <t>109.85</t>
  </si>
  <si>
    <t>112.45</t>
  </si>
  <si>
    <t>131.44</t>
  </si>
  <si>
    <t>86.85</t>
  </si>
  <si>
    <t>155.80</t>
  </si>
  <si>
    <t>183.82</t>
  </si>
  <si>
    <t>46.60</t>
  </si>
  <si>
    <t>215.48</t>
  </si>
  <si>
    <t>289.92</t>
  </si>
  <si>
    <t>376.85</t>
  </si>
  <si>
    <t>2.69</t>
  </si>
  <si>
    <t>471.37</t>
  </si>
  <si>
    <t>569.81</t>
  </si>
  <si>
    <t>0.48</t>
  </si>
  <si>
    <t>768.95</t>
  </si>
  <si>
    <t>1168.24</t>
  </si>
  <si>
    <t>September 2014 Cours - 20/05/14</t>
  </si>
  <si>
    <t>3629.40</t>
  </si>
  <si>
    <t>2830.20</t>
  </si>
  <si>
    <t>2031.11</t>
  </si>
  <si>
    <t>0.12</t>
  </si>
  <si>
    <t>1831.50</t>
  </si>
  <si>
    <t>0.32</t>
  </si>
  <si>
    <t>1632.20</t>
  </si>
  <si>
    <t>0.82</t>
  </si>
  <si>
    <t>1433.88</t>
  </si>
  <si>
    <t>1236.12</t>
  </si>
  <si>
    <t>4.34</t>
  </si>
  <si>
    <t>1039.74</t>
  </si>
  <si>
    <t>7.76</t>
  </si>
  <si>
    <t>844.90</t>
  </si>
  <si>
    <t>12.72</t>
  </si>
  <si>
    <t>749.21</t>
  </si>
  <si>
    <t>14.80</t>
  </si>
  <si>
    <t>16.93</t>
  </si>
  <si>
    <t>655.07</t>
  </si>
  <si>
    <t>22.69</t>
  </si>
  <si>
    <t>562.98</t>
  </si>
  <si>
    <t>30.51</t>
  </si>
  <si>
    <t>518.04</t>
  </si>
  <si>
    <t>32.50</t>
  </si>
  <si>
    <t>35.52</t>
  </si>
  <si>
    <t>473.80</t>
  </si>
  <si>
    <t>41.23</t>
  </si>
  <si>
    <t>430.56</t>
  </si>
  <si>
    <t>47.94</t>
  </si>
  <si>
    <t>388.47</t>
  </si>
  <si>
    <t>55.80</t>
  </si>
  <si>
    <t>347.64</t>
  </si>
  <si>
    <t>64.92</t>
  </si>
  <si>
    <t>308.21</t>
  </si>
  <si>
    <t>75.44</t>
  </si>
  <si>
    <t>270.42</t>
  </si>
  <si>
    <t>87.60</t>
  </si>
  <si>
    <t>234.54</t>
  </si>
  <si>
    <t>101.68</t>
  </si>
  <si>
    <t>200.72</t>
  </si>
  <si>
    <t>117.80</t>
  </si>
  <si>
    <t>169.24</t>
  </si>
  <si>
    <t>136.27</t>
  </si>
  <si>
    <t>140.05</t>
  </si>
  <si>
    <t>157.03</t>
  </si>
  <si>
    <t>113.88</t>
  </si>
  <si>
    <t>180.81</t>
  </si>
  <si>
    <t>90.61</t>
  </si>
  <si>
    <t>207.49</t>
  </si>
  <si>
    <t>70.54</t>
  </si>
  <si>
    <t>237.37</t>
  </si>
  <si>
    <t>53.66</t>
  </si>
  <si>
    <t>270.45</t>
  </si>
  <si>
    <t>39.79</t>
  </si>
  <si>
    <t>306.52</t>
  </si>
  <si>
    <t>19.93</t>
  </si>
  <si>
    <t>386.57</t>
  </si>
  <si>
    <t>8.96</t>
  </si>
  <si>
    <t>475.50</t>
  </si>
  <si>
    <t>4.12</t>
  </si>
  <si>
    <t>570.56</t>
  </si>
  <si>
    <t>0.69</t>
  </si>
  <si>
    <t>766.93</t>
  </si>
  <si>
    <t>1165.86</t>
  </si>
  <si>
    <t>1565.45</t>
  </si>
  <si>
    <t>1965.05</t>
  </si>
  <si>
    <t>December 2014 Cours - 20/05/14</t>
  </si>
  <si>
    <t>3607.46</t>
  </si>
  <si>
    <t>2809.04</t>
  </si>
  <si>
    <t>0.13</t>
  </si>
  <si>
    <t>2012.54</t>
  </si>
  <si>
    <t>2.19</t>
  </si>
  <si>
    <t>1814.28</t>
  </si>
  <si>
    <t>3.56</t>
  </si>
  <si>
    <t>1616.93</t>
  </si>
  <si>
    <t>5.84</t>
  </si>
  <si>
    <t>1419.60</t>
  </si>
  <si>
    <t>8.16</t>
  </si>
  <si>
    <t>1225.42</t>
  </si>
  <si>
    <t>13.62</t>
  </si>
  <si>
    <t>1128.58</t>
  </si>
  <si>
    <t>1033.07</t>
  </si>
  <si>
    <t>20.90</t>
  </si>
  <si>
    <t>938.65</t>
  </si>
  <si>
    <t>26.30</t>
  </si>
  <si>
    <t>845.68</t>
  </si>
  <si>
    <t>33.15</t>
  </si>
  <si>
    <t>754.51</t>
  </si>
  <si>
    <t>665.54</t>
  </si>
  <si>
    <t>52.65</t>
  </si>
  <si>
    <t>579.37</t>
  </si>
  <si>
    <t>66.30</t>
  </si>
  <si>
    <t>537.51</t>
  </si>
  <si>
    <t>74.35</t>
  </si>
  <si>
    <t>496.60</t>
  </si>
  <si>
    <t>83.35</t>
  </si>
  <si>
    <t>456.69</t>
  </si>
  <si>
    <t>93.35</t>
  </si>
  <si>
    <t>417.93</t>
  </si>
  <si>
    <t>104.50</t>
  </si>
  <si>
    <t>380.42</t>
  </si>
  <si>
    <t>116.90</t>
  </si>
  <si>
    <t>344.26</t>
  </si>
  <si>
    <t>130.65</t>
  </si>
  <si>
    <t>309.50</t>
  </si>
  <si>
    <t>145.80</t>
  </si>
  <si>
    <t>276.34</t>
  </si>
  <si>
    <t>162.55</t>
  </si>
  <si>
    <t>244.88</t>
  </si>
  <si>
    <t>181.00</t>
  </si>
  <si>
    <t>215.17</t>
  </si>
  <si>
    <t>201.20</t>
  </si>
  <si>
    <t>222.93</t>
  </si>
  <si>
    <t>161.25</t>
  </si>
  <si>
    <t>247.09</t>
  </si>
  <si>
    <t>137.55</t>
  </si>
  <si>
    <t>273.30</t>
  </si>
  <si>
    <t>116.10</t>
  </si>
  <si>
    <t>301.76</t>
  </si>
  <si>
    <t>97.20</t>
  </si>
  <si>
    <t>332.77</t>
  </si>
  <si>
    <t>80.20</t>
  </si>
  <si>
    <t>365.68</t>
  </si>
  <si>
    <t>52.45</t>
  </si>
  <si>
    <t>437.75</t>
  </si>
  <si>
    <t>517.62</t>
  </si>
  <si>
    <t>21.11</t>
  </si>
  <si>
    <t>606.05</t>
  </si>
  <si>
    <t>6.92</t>
  </si>
  <si>
    <t>791.50</t>
  </si>
  <si>
    <t>0.94</t>
  </si>
  <si>
    <t>1184.80</t>
  </si>
  <si>
    <t>1583.36</t>
  </si>
  <si>
    <t>0.09</t>
  </si>
  <si>
    <t>1982.49</t>
  </si>
  <si>
    <t>2780.97</t>
  </si>
  <si>
    <t>cash live</t>
  </si>
  <si>
    <t>4473.10</t>
  </si>
  <si>
    <t>4445.73</t>
  </si>
  <si>
    <t>4.50</t>
  </si>
  <si>
    <t>7.20</t>
  </si>
  <si>
    <t>111.20</t>
  </si>
  <si>
    <t>86.00</t>
  </si>
  <si>
    <t>77.80</t>
  </si>
  <si>
    <t>60.00</t>
  </si>
  <si>
    <t>82.20</t>
  </si>
  <si>
    <t>43.80</t>
  </si>
  <si>
    <t>95.60</t>
  </si>
  <si>
    <t>47.00</t>
  </si>
  <si>
    <t>71.90</t>
  </si>
  <si>
    <t>88.50</t>
  </si>
  <si>
    <t>39.50</t>
  </si>
  <si>
    <t>61.00</t>
  </si>
  <si>
    <t>80.70</t>
  </si>
  <si>
    <t>3.10</t>
  </si>
  <si>
    <t>42.50</t>
  </si>
  <si>
    <t>165.30</t>
  </si>
  <si>
    <t>115.40</t>
  </si>
  <si>
    <t>132.00</t>
  </si>
  <si>
    <t>15.00</t>
  </si>
  <si>
    <t>35.20</t>
  </si>
  <si>
    <t>55.60</t>
  </si>
  <si>
    <t>110.00</t>
  </si>
  <si>
    <t>130.00</t>
  </si>
  <si>
    <t>3.60</t>
  </si>
  <si>
    <t>5.90</t>
  </si>
  <si>
    <t>339.80</t>
  </si>
  <si>
    <t>29.20</t>
  </si>
  <si>
    <t>275.10</t>
  </si>
  <si>
    <t>22.50</t>
  </si>
  <si>
    <t>23.50</t>
  </si>
  <si>
    <t>45.60</t>
  </si>
  <si>
    <t>87.30</t>
  </si>
  <si>
    <t>198.80</t>
  </si>
  <si>
    <t>7.60</t>
  </si>
  <si>
    <t>26.80</t>
  </si>
  <si>
    <t>38.40</t>
  </si>
  <si>
    <t>53.40</t>
  </si>
  <si>
    <t>92.60</t>
  </si>
  <si>
    <t>44.40</t>
  </si>
  <si>
    <t>380.60</t>
  </si>
  <si>
    <t>13.60</t>
  </si>
  <si>
    <t>34.00</t>
  </si>
  <si>
    <t>76.60</t>
  </si>
  <si>
    <t>87.10</t>
  </si>
  <si>
    <t>135.90</t>
  </si>
  <si>
    <t>244.40</t>
  </si>
  <si>
    <t>308.40</t>
  </si>
  <si>
    <t>9.00</t>
  </si>
  <si>
    <t>103.80</t>
  </si>
  <si>
    <t>4.60</t>
  </si>
  <si>
    <t>8,51520 May 2014</t>
  </si>
  <si>
    <t>255,28919 May 2014</t>
  </si>
  <si>
    <t>4458.8820 May 2014 17:06</t>
  </si>
  <si>
    <t>-0.24</t>
  </si>
  <si>
    <t>0.60</t>
  </si>
  <si>
    <t>0.40</t>
  </si>
  <si>
    <t>1.30</t>
  </si>
  <si>
    <t>3.40</t>
  </si>
  <si>
    <t>387.90</t>
  </si>
  <si>
    <t>393.40</t>
  </si>
  <si>
    <t>5.80</t>
  </si>
  <si>
    <t>340.70</t>
  </si>
  <si>
    <t>345.00</t>
  </si>
  <si>
    <t>7.80</t>
  </si>
  <si>
    <t>8.20</t>
  </si>
  <si>
    <t>292.90</t>
  </si>
  <si>
    <t>298.10</t>
  </si>
  <si>
    <t>9.70</t>
  </si>
  <si>
    <t>10.10</t>
  </si>
  <si>
    <t>9.90</t>
  </si>
  <si>
    <t>246.90</t>
  </si>
  <si>
    <t>251.30</t>
  </si>
  <si>
    <t>14.20</t>
  </si>
  <si>
    <t>202.80</t>
  </si>
  <si>
    <t>207.40</t>
  </si>
  <si>
    <t>19.10</t>
  </si>
  <si>
    <t>19.70</t>
  </si>
  <si>
    <t>160.80</t>
  </si>
  <si>
    <t>164.40</t>
  </si>
  <si>
    <t>27.30</t>
  </si>
  <si>
    <t>30.30</t>
  </si>
  <si>
    <t>121.70</t>
  </si>
  <si>
    <t>125.50</t>
  </si>
  <si>
    <t>37.50</t>
  </si>
  <si>
    <t>41.90</t>
  </si>
  <si>
    <t>106.10</t>
  </si>
  <si>
    <t>45.30</t>
  </si>
  <si>
    <t>81.50</t>
  </si>
  <si>
    <t>88.70</t>
  </si>
  <si>
    <t>52.40</t>
  </si>
  <si>
    <t>53.50</t>
  </si>
  <si>
    <t>56.40</t>
  </si>
  <si>
    <t>71.40</t>
  </si>
  <si>
    <t>73.10</t>
  </si>
  <si>
    <t>61.50</t>
  </si>
  <si>
    <t>63.00</t>
  </si>
  <si>
    <t>67.20</t>
  </si>
  <si>
    <t>57.50</t>
  </si>
  <si>
    <t>59.00</t>
  </si>
  <si>
    <t>74.00</t>
  </si>
  <si>
    <t>46.20</t>
  </si>
  <si>
    <t>84.80</t>
  </si>
  <si>
    <t>86.80</t>
  </si>
  <si>
    <t>32.00</t>
  </si>
  <si>
    <t>34.80</t>
  </si>
  <si>
    <t>35.60</t>
  </si>
  <si>
    <t>99.00</t>
  </si>
  <si>
    <t>101.80</t>
  </si>
  <si>
    <t>19.40</t>
  </si>
  <si>
    <t>132.90</t>
  </si>
  <si>
    <t>136.10</t>
  </si>
  <si>
    <t>8.90</t>
  </si>
  <si>
    <t>9.20</t>
  </si>
  <si>
    <t>171.80</t>
  </si>
  <si>
    <t>176.60</t>
  </si>
  <si>
    <t>4.30</t>
  </si>
  <si>
    <t>4.10</t>
  </si>
  <si>
    <t>216.30</t>
  </si>
  <si>
    <t>221.60</t>
  </si>
  <si>
    <t>263.80</t>
  </si>
  <si>
    <t>269.40</t>
  </si>
  <si>
    <t>362.10</t>
  </si>
  <si>
    <t>367.80</t>
  </si>
  <si>
    <t>2.10</t>
  </si>
  <si>
    <t>5.60</t>
  </si>
  <si>
    <t>7.00</t>
  </si>
  <si>
    <t>439.00</t>
  </si>
  <si>
    <t>447.00</t>
  </si>
  <si>
    <t>13.80</t>
  </si>
  <si>
    <t>347.00</t>
  </si>
  <si>
    <t>355.00</t>
  </si>
  <si>
    <t>21.40</t>
  </si>
  <si>
    <t>22.60</t>
  </si>
  <si>
    <t>261.60</t>
  </si>
  <si>
    <t>267.00</t>
  </si>
  <si>
    <t>33.60</t>
  </si>
  <si>
    <t>220.50</t>
  </si>
  <si>
    <t>225.30</t>
  </si>
  <si>
    <t>42.40</t>
  </si>
  <si>
    <t>181.60</t>
  </si>
  <si>
    <t>185.40</t>
  </si>
  <si>
    <t>54.80</t>
  </si>
  <si>
    <t>145.00</t>
  </si>
  <si>
    <t>147.80</t>
  </si>
  <si>
    <t>67.00</t>
  </si>
  <si>
    <t>68.80</t>
  </si>
  <si>
    <t>112.30</t>
  </si>
  <si>
    <t>114.80</t>
  </si>
  <si>
    <t>79.20</t>
  </si>
  <si>
    <t>83.00</t>
  </si>
  <si>
    <t>85.80</t>
  </si>
  <si>
    <t>104.80</t>
  </si>
  <si>
    <t>107.10</t>
  </si>
  <si>
    <t>57.00</t>
  </si>
  <si>
    <t>58.80</t>
  </si>
  <si>
    <t>60.30</t>
  </si>
  <si>
    <t>132.80</t>
  </si>
  <si>
    <t>39.20</t>
  </si>
  <si>
    <t>40.80</t>
  </si>
  <si>
    <t>159.20</t>
  </si>
  <si>
    <t>163.70</t>
  </si>
  <si>
    <t>23.30</t>
  </si>
  <si>
    <t>24.60</t>
  </si>
  <si>
    <t>25.60</t>
  </si>
  <si>
    <t>194.40</t>
  </si>
  <si>
    <t>15.40</t>
  </si>
  <si>
    <t>233.10</t>
  </si>
  <si>
    <t>238.60</t>
  </si>
  <si>
    <t>8.80</t>
  </si>
  <si>
    <t>276.20</t>
  </si>
  <si>
    <t>281.90</t>
  </si>
  <si>
    <t>369.00</t>
  </si>
  <si>
    <t>377.00</t>
  </si>
  <si>
    <t>467.00</t>
  </si>
  <si>
    <t>475.00</t>
  </si>
  <si>
    <t>16.90</t>
  </si>
  <si>
    <t>18.40</t>
  </si>
  <si>
    <t>450.00</t>
  </si>
  <si>
    <t>457.30</t>
  </si>
  <si>
    <t>26.00</t>
  </si>
  <si>
    <t>361.60</t>
  </si>
  <si>
    <t>368.50</t>
  </si>
  <si>
    <t>35.40</t>
  </si>
  <si>
    <t>36.90</t>
  </si>
  <si>
    <t>278.60</t>
  </si>
  <si>
    <t>285.10</t>
  </si>
  <si>
    <t>51.30</t>
  </si>
  <si>
    <t>53.20</t>
  </si>
  <si>
    <t>239.40</t>
  </si>
  <si>
    <t>245.70</t>
  </si>
  <si>
    <t>61.90</t>
  </si>
  <si>
    <t>63.80</t>
  </si>
  <si>
    <t>208.20</t>
  </si>
  <si>
    <t>74.60</t>
  </si>
  <si>
    <t>168.30</t>
  </si>
  <si>
    <t>173.20</t>
  </si>
  <si>
    <t>89.50</t>
  </si>
  <si>
    <t>91.90</t>
  </si>
  <si>
    <t>140.00</t>
  </si>
  <si>
    <t>107.40</t>
  </si>
  <si>
    <t>110.10</t>
  </si>
  <si>
    <t>108.10</t>
  </si>
  <si>
    <t>128.30</t>
  </si>
  <si>
    <t>131.40</t>
  </si>
  <si>
    <t>82.80</t>
  </si>
  <si>
    <t>85.40</t>
  </si>
  <si>
    <t>152.40</t>
  </si>
  <si>
    <t>156.50</t>
  </si>
  <si>
    <t>61.30</t>
  </si>
  <si>
    <t>43.50</t>
  </si>
  <si>
    <t>45.20</t>
  </si>
  <si>
    <t>213.20</t>
  </si>
  <si>
    <t>218.50</t>
  </si>
  <si>
    <t>19.20</t>
  </si>
  <si>
    <t>288.20</t>
  </si>
  <si>
    <t>294.80</t>
  </si>
  <si>
    <t>6.80</t>
  </si>
  <si>
    <t>375.00</t>
  </si>
  <si>
    <t>382.50</t>
  </si>
  <si>
    <t>3.20</t>
  </si>
  <si>
    <t>11.80</t>
  </si>
  <si>
    <t>13.70</t>
  </si>
  <si>
    <t>13.40</t>
  </si>
  <si>
    <t>15.30</t>
  </si>
  <si>
    <t>17.70</t>
  </si>
  <si>
    <t>28.50</t>
  </si>
  <si>
    <t>30.80</t>
  </si>
  <si>
    <t>33.50</t>
  </si>
  <si>
    <t>35.70</t>
  </si>
  <si>
    <t>38.90</t>
  </si>
  <si>
    <t>41.30</t>
  </si>
  <si>
    <t>47.90</t>
  </si>
  <si>
    <t>387.30</t>
  </si>
  <si>
    <t>53.30</t>
  </si>
  <si>
    <t>345.90</t>
  </si>
  <si>
    <t>62.50</t>
  </si>
  <si>
    <t>64.70</t>
  </si>
  <si>
    <t>301.00</t>
  </si>
  <si>
    <t>306.80</t>
  </si>
  <si>
    <t>72.90</t>
  </si>
  <si>
    <t>75.10</t>
  </si>
  <si>
    <t>264.60</t>
  </si>
  <si>
    <t>268.60</t>
  </si>
  <si>
    <t>84.90</t>
  </si>
  <si>
    <t>229.10</t>
  </si>
  <si>
    <t>232.70</t>
  </si>
  <si>
    <t>99.30</t>
  </si>
  <si>
    <t>101.30</t>
  </si>
  <si>
    <t>195.40</t>
  </si>
  <si>
    <t>198.90</t>
  </si>
  <si>
    <t>114.90</t>
  </si>
  <si>
    <t>117.30</t>
  </si>
  <si>
    <t>164.00</t>
  </si>
  <si>
    <t>167.50</t>
  </si>
  <si>
    <t>133.40</t>
  </si>
  <si>
    <t>135.30</t>
  </si>
  <si>
    <t>138.00</t>
  </si>
  <si>
    <t>154.30</t>
  </si>
  <si>
    <t>157.00</t>
  </si>
  <si>
    <t>109.40</t>
  </si>
  <si>
    <t>112.00</t>
  </si>
  <si>
    <t>178.20</t>
  </si>
  <si>
    <t>181.10</t>
  </si>
  <si>
    <t>86.60</t>
  </si>
  <si>
    <t>89.10</t>
  </si>
  <si>
    <t>205.00</t>
  </si>
  <si>
    <t>209.80</t>
  </si>
  <si>
    <t>66.90</t>
  </si>
  <si>
    <t>69.20</t>
  </si>
  <si>
    <t>235.00</t>
  </si>
  <si>
    <t>240.90</t>
  </si>
  <si>
    <t>50.30</t>
  </si>
  <si>
    <t>52.20</t>
  </si>
  <si>
    <t>268.20</t>
  </si>
  <si>
    <t>274.30</t>
  </si>
  <si>
    <t>304.20</t>
  </si>
  <si>
    <t>310.70</t>
  </si>
  <si>
    <t>17.20</t>
  </si>
  <si>
    <t>19.60</t>
  </si>
  <si>
    <t>383.90</t>
  </si>
  <si>
    <t>391.00</t>
  </si>
  <si>
    <t>7.10</t>
  </si>
  <si>
    <t>9.10</t>
  </si>
  <si>
    <t>4.20</t>
  </si>
  <si>
    <t>14.90</t>
  </si>
  <si>
    <t>17.90</t>
  </si>
  <si>
    <t>20.40</t>
  </si>
  <si>
    <t>24.30</t>
  </si>
  <si>
    <t>31.00</t>
  </si>
  <si>
    <t>39.40</t>
  </si>
  <si>
    <t>50.10</t>
  </si>
  <si>
    <t>53.10</t>
  </si>
  <si>
    <t>63.50</t>
  </si>
  <si>
    <t>66.50</t>
  </si>
  <si>
    <t>74.50</t>
  </si>
  <si>
    <t>80.30</t>
  </si>
  <si>
    <t>83.40</t>
  </si>
  <si>
    <t>90.50</t>
  </si>
  <si>
    <t>93.30</t>
  </si>
  <si>
    <t>93.00</t>
  </si>
  <si>
    <t>411.50</t>
  </si>
  <si>
    <t>419.40</t>
  </si>
  <si>
    <t>101.60</t>
  </si>
  <si>
    <t>373.50</t>
  </si>
  <si>
    <t>381.20</t>
  </si>
  <si>
    <t>114.20</t>
  </si>
  <si>
    <t>116.80</t>
  </si>
  <si>
    <t>117.10</t>
  </si>
  <si>
    <t>339.50</t>
  </si>
  <si>
    <t>337.40</t>
  </si>
  <si>
    <t>344.90</t>
  </si>
  <si>
    <t>128.00</t>
  </si>
  <si>
    <t>130.40</t>
  </si>
  <si>
    <t>302.70</t>
  </si>
  <si>
    <t>142.90</t>
  </si>
  <si>
    <t>270.80</t>
  </si>
  <si>
    <t>159.60</t>
  </si>
  <si>
    <t>162.50</t>
  </si>
  <si>
    <t>239.20</t>
  </si>
  <si>
    <t>243.30</t>
  </si>
  <si>
    <t>178.10</t>
  </si>
  <si>
    <t>213.50</t>
  </si>
  <si>
    <t>198.30</t>
  </si>
  <si>
    <t>201.40</t>
  </si>
  <si>
    <t>182.10</t>
  </si>
  <si>
    <t>185.60</t>
  </si>
  <si>
    <t>220.10</t>
  </si>
  <si>
    <t>223.70</t>
  </si>
  <si>
    <t>156.20</t>
  </si>
  <si>
    <t>159.70</t>
  </si>
  <si>
    <t>248.20</t>
  </si>
  <si>
    <t>133.00</t>
  </si>
  <si>
    <t>270.30</t>
  </si>
  <si>
    <t>275.70</t>
  </si>
  <si>
    <t>111.60</t>
  </si>
  <si>
    <t>114.40</t>
  </si>
  <si>
    <t>298.90</t>
  </si>
  <si>
    <t>304.40</t>
  </si>
  <si>
    <t>329.20</t>
  </si>
  <si>
    <t>335.60</t>
  </si>
  <si>
    <t>75.00</t>
  </si>
  <si>
    <t>75.90</t>
  </si>
  <si>
    <t>78.50</t>
  </si>
  <si>
    <t>32.20</t>
  </si>
  <si>
    <t>7.30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</si>
</sst>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d/m/yy\ h:mm;@"/>
    <numFmt numFmtId="165" formatCode="0.0%"/>
    <numFmt numFmtId="166" formatCode="0.0000"/>
    <numFmt numFmtId="167" formatCode="0.0"/>
    <numFmt numFmtId="168" formatCode="_-* #,##0.0\ _€_-;\-* #,##0.0\ _€_-;_-* &quot;-&quot;??\ _€_-;_-@_-"/>
    <numFmt numFmtId="169" formatCode="_-* #,##0.00000\ _€_-;\-* #,##0.00000\ _€_-;_-* &quot;-&quot;??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A662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11" fillId="10" borderId="0" xfId="0" applyFont="1" applyFill="1" applyBorder="1" applyAlignment="1">
      <alignment vertical="center" wrapText="1"/>
    </xf>
    <xf numFmtId="0" fontId="12" fillId="10" borderId="0" xfId="0" applyFont="1" applyFill="1" applyBorder="1"/>
    <xf numFmtId="0" fontId="12" fillId="10" borderId="0" xfId="0" applyFont="1" applyFill="1" applyBorder="1" applyAlignment="1">
      <alignment vertical="center" wrapText="1"/>
    </xf>
    <xf numFmtId="0" fontId="13" fillId="10" borderId="0" xfId="0" applyFont="1" applyFill="1" applyBorder="1" applyAlignment="1">
      <alignment vertical="center" wrapText="1"/>
    </xf>
    <xf numFmtId="0" fontId="14" fillId="10" borderId="0" xfId="2" applyFont="1" applyFill="1" applyBorder="1" applyAlignment="1">
      <alignment vertical="center" wrapText="1"/>
    </xf>
    <xf numFmtId="0" fontId="11" fillId="10" borderId="0" xfId="2" applyFont="1" applyFill="1" applyBorder="1" applyAlignment="1">
      <alignment vertical="center" wrapText="1"/>
    </xf>
    <xf numFmtId="17" fontId="12" fillId="10" borderId="0" xfId="0" applyNumberFormat="1" applyFont="1" applyFill="1" applyBorder="1"/>
    <xf numFmtId="0" fontId="4" fillId="4" borderId="0" xfId="0" applyFont="1" applyFill="1" applyAlignment="1" applyProtection="1">
      <alignment horizontal="center" vertical="center"/>
    </xf>
    <xf numFmtId="0" fontId="0" fillId="2" borderId="0" xfId="0" applyFill="1" applyProtection="1"/>
    <xf numFmtId="14" fontId="8" fillId="2" borderId="0" xfId="0" applyNumberFormat="1" applyFont="1" applyFill="1" applyProtection="1"/>
    <xf numFmtId="0" fontId="2" fillId="6" borderId="0" xfId="0" applyFont="1" applyFill="1" applyAlignment="1" applyProtection="1">
      <alignment horizontal="center" vertical="center"/>
    </xf>
    <xf numFmtId="14" fontId="10" fillId="3" borderId="0" xfId="0" applyNumberFormat="1" applyFont="1" applyFill="1" applyAlignment="1" applyProtection="1">
      <alignment horizontal="center" vertical="center"/>
    </xf>
    <xf numFmtId="0" fontId="0" fillId="8" borderId="0" xfId="0" applyFill="1" applyProtection="1"/>
    <xf numFmtId="0" fontId="6" fillId="5" borderId="0" xfId="0" applyFont="1" applyFill="1" applyAlignment="1" applyProtection="1">
      <alignment horizontal="center" vertical="center"/>
    </xf>
    <xf numFmtId="43" fontId="10" fillId="3" borderId="0" xfId="3" applyFont="1" applyFill="1" applyAlignment="1" applyProtection="1">
      <alignment horizontal="center" vertical="center"/>
    </xf>
    <xf numFmtId="0" fontId="9" fillId="10" borderId="0" xfId="0" applyFont="1" applyFill="1" applyAlignment="1" applyProtection="1">
      <alignment horizontal="center" vertical="center"/>
    </xf>
    <xf numFmtId="43" fontId="6" fillId="5" borderId="0" xfId="3" applyFont="1" applyFill="1" applyAlignment="1" applyProtection="1">
      <alignment horizontal="center" vertical="center"/>
    </xf>
    <xf numFmtId="43" fontId="6" fillId="3" borderId="0" xfId="3" applyFont="1" applyFill="1" applyAlignment="1" applyProtection="1">
      <alignment horizontal="center" vertical="center"/>
    </xf>
    <xf numFmtId="43" fontId="0" fillId="2" borderId="0" xfId="0" applyNumberFormat="1" applyFill="1" applyProtection="1"/>
    <xf numFmtId="10" fontId="6" fillId="5" borderId="0" xfId="1" applyNumberFormat="1" applyFont="1" applyFill="1" applyAlignment="1" applyProtection="1">
      <alignment horizontal="center" vertical="center"/>
    </xf>
    <xf numFmtId="9" fontId="0" fillId="2" borderId="0" xfId="0" applyNumberFormat="1" applyFill="1" applyProtection="1"/>
    <xf numFmtId="164" fontId="9" fillId="7" borderId="0" xfId="0" applyNumberFormat="1" applyFont="1" applyFill="1" applyAlignment="1" applyProtection="1">
      <alignment horizontal="right"/>
    </xf>
    <xf numFmtId="164" fontId="9" fillId="7" borderId="0" xfId="0" applyNumberFormat="1" applyFont="1" applyFill="1" applyProtection="1"/>
    <xf numFmtId="0" fontId="2" fillId="11" borderId="13" xfId="0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2" fillId="11" borderId="1" xfId="0" applyFont="1" applyFill="1" applyBorder="1" applyProtection="1"/>
    <xf numFmtId="0" fontId="0" fillId="11" borderId="1" xfId="0" applyFill="1" applyBorder="1" applyProtection="1"/>
    <xf numFmtId="10" fontId="0" fillId="11" borderId="1" xfId="1" applyNumberFormat="1" applyFont="1" applyFill="1" applyBorder="1" applyAlignment="1" applyProtection="1">
      <alignment horizontal="center"/>
    </xf>
    <xf numFmtId="2" fontId="0" fillId="3" borderId="1" xfId="0" applyNumberFormat="1" applyFill="1" applyBorder="1" applyProtection="1"/>
    <xf numFmtId="166" fontId="0" fillId="3" borderId="1" xfId="0" applyNumberFormat="1" applyFill="1" applyBorder="1" applyProtection="1"/>
    <xf numFmtId="2" fontId="0" fillId="11" borderId="1" xfId="0" applyNumberFormat="1" applyFill="1" applyBorder="1" applyProtection="1"/>
    <xf numFmtId="10" fontId="9" fillId="10" borderId="0" xfId="1" applyNumberFormat="1" applyFont="1" applyFill="1" applyAlignment="1" applyProtection="1">
      <alignment horizontal="center" vertical="center"/>
    </xf>
    <xf numFmtId="0" fontId="5" fillId="6" borderId="6" xfId="0" applyFont="1" applyFill="1" applyBorder="1" applyAlignment="1" applyProtection="1"/>
    <xf numFmtId="0" fontId="5" fillId="6" borderId="7" xfId="0" applyFont="1" applyFill="1" applyBorder="1" applyAlignment="1" applyProtection="1"/>
    <xf numFmtId="0" fontId="5" fillId="6" borderId="8" xfId="0" applyFont="1" applyFill="1" applyBorder="1" applyAlignment="1" applyProtection="1"/>
    <xf numFmtId="0" fontId="0" fillId="12" borderId="0" xfId="0" applyFill="1" applyProtection="1"/>
    <xf numFmtId="0" fontId="17" fillId="6" borderId="4" xfId="0" applyFont="1" applyFill="1" applyBorder="1" applyAlignment="1" applyProtection="1"/>
    <xf numFmtId="0" fontId="13" fillId="11" borderId="1" xfId="0" applyFont="1" applyFill="1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</xf>
    <xf numFmtId="0" fontId="11" fillId="11" borderId="1" xfId="0" applyFont="1" applyFill="1" applyBorder="1" applyAlignment="1" applyProtection="1">
      <alignment horizontal="center"/>
    </xf>
    <xf numFmtId="43" fontId="11" fillId="11" borderId="1" xfId="3" applyFont="1" applyFill="1" applyBorder="1" applyAlignment="1" applyProtection="1">
      <alignment horizontal="center"/>
    </xf>
    <xf numFmtId="165" fontId="11" fillId="0" borderId="1" xfId="1" applyNumberFormat="1" applyFont="1" applyFill="1" applyBorder="1" applyAlignment="1" applyProtection="1">
      <alignment horizontal="center"/>
    </xf>
    <xf numFmtId="0" fontId="13" fillId="11" borderId="1" xfId="0" applyFont="1" applyFill="1" applyBorder="1" applyAlignment="1" applyProtection="1">
      <alignment horizontal="center"/>
    </xf>
    <xf numFmtId="0" fontId="0" fillId="13" borderId="0" xfId="0" applyFill="1"/>
    <xf numFmtId="0" fontId="18" fillId="9" borderId="0" xfId="0" applyFont="1" applyFill="1" applyAlignment="1">
      <alignment horizontal="center" vertical="center"/>
    </xf>
    <xf numFmtId="0" fontId="15" fillId="13" borderId="0" xfId="0" applyFont="1" applyFill="1"/>
    <xf numFmtId="0" fontId="19" fillId="6" borderId="4" xfId="0" applyFont="1" applyFill="1" applyBorder="1" applyAlignment="1" applyProtection="1"/>
    <xf numFmtId="0" fontId="16" fillId="3" borderId="9" xfId="0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horizontal="center" vertical="center"/>
    </xf>
    <xf numFmtId="0" fontId="16" fillId="3" borderId="10" xfId="0" applyFont="1" applyFill="1" applyBorder="1" applyAlignment="1" applyProtection="1">
      <alignment horizontal="center" vertical="center"/>
    </xf>
    <xf numFmtId="167" fontId="15" fillId="0" borderId="9" xfId="0" applyNumberFormat="1" applyFont="1" applyFill="1" applyBorder="1" applyAlignment="1" applyProtection="1">
      <alignment horizontal="center"/>
    </xf>
    <xf numFmtId="167" fontId="15" fillId="0" borderId="1" xfId="0" applyNumberFormat="1" applyFont="1" applyFill="1" applyBorder="1" applyAlignment="1" applyProtection="1">
      <alignment horizontal="center"/>
    </xf>
    <xf numFmtId="165" fontId="15" fillId="0" borderId="1" xfId="1" applyNumberFormat="1" applyFont="1" applyFill="1" applyBorder="1" applyAlignment="1" applyProtection="1">
      <alignment horizontal="center"/>
    </xf>
    <xf numFmtId="0" fontId="16" fillId="0" borderId="1" xfId="0" applyFont="1" applyFill="1" applyBorder="1" applyAlignment="1" applyProtection="1">
      <alignment horizontal="center"/>
    </xf>
    <xf numFmtId="167" fontId="15" fillId="0" borderId="11" xfId="0" applyNumberFormat="1" applyFont="1" applyFill="1" applyBorder="1" applyAlignment="1" applyProtection="1">
      <alignment horizontal="center"/>
    </xf>
    <xf numFmtId="167" fontId="15" fillId="0" borderId="12" xfId="0" applyNumberFormat="1" applyFont="1" applyFill="1" applyBorder="1" applyAlignment="1" applyProtection="1">
      <alignment horizontal="center"/>
    </xf>
    <xf numFmtId="0" fontId="16" fillId="0" borderId="12" xfId="0" applyFont="1" applyFill="1" applyBorder="1" applyAlignment="1" applyProtection="1">
      <alignment horizontal="center"/>
    </xf>
    <xf numFmtId="10" fontId="6" fillId="3" borderId="0" xfId="1" applyNumberFormat="1" applyFont="1" applyFill="1" applyAlignment="1" applyProtection="1">
      <alignment horizontal="center" vertical="center"/>
    </xf>
    <xf numFmtId="167" fontId="9" fillId="10" borderId="0" xfId="0" applyNumberFormat="1" applyFont="1" applyFill="1" applyAlignment="1" applyProtection="1">
      <alignment horizontal="center" vertical="center"/>
    </xf>
    <xf numFmtId="168" fontId="10" fillId="3" borderId="0" xfId="3" applyNumberFormat="1" applyFont="1" applyFill="1" applyAlignment="1" applyProtection="1">
      <alignment horizontal="center" vertical="center"/>
    </xf>
    <xf numFmtId="10" fontId="15" fillId="0" borderId="1" xfId="1" applyNumberFormat="1" applyFont="1" applyFill="1" applyBorder="1" applyAlignment="1" applyProtection="1">
      <alignment horizontal="center"/>
    </xf>
    <xf numFmtId="169" fontId="10" fillId="3" borderId="0" xfId="3" applyNumberFormat="1" applyFont="1" applyFill="1" applyAlignment="1" applyProtection="1">
      <alignment horizontal="center" vertical="center"/>
    </xf>
    <xf numFmtId="0" fontId="11" fillId="10" borderId="0" xfId="0" applyFont="1" applyFill="1" applyBorder="1" applyAlignment="1">
      <alignment vertical="center" wrapText="1"/>
    </xf>
    <xf numFmtId="0" fontId="12" fillId="10" borderId="0" xfId="0" applyFont="1" applyFill="1" applyBorder="1" applyAlignment="1">
      <alignment vertical="center" wrapText="1"/>
    </xf>
    <xf numFmtId="0" fontId="11" fillId="10" borderId="0" xfId="0" applyFont="1" applyFill="1" applyBorder="1" applyAlignment="1">
      <alignment vertical="center" wrapText="1"/>
    </xf>
    <xf numFmtId="0" fontId="12" fillId="10" borderId="0" xfId="0" applyFont="1" applyFill="1" applyBorder="1" applyAlignment="1">
      <alignment vertical="center" wrapText="1"/>
    </xf>
    <xf numFmtId="0" fontId="17" fillId="6" borderId="3" xfId="0" applyFont="1" applyFill="1" applyBorder="1" applyAlignment="1" applyProtection="1">
      <alignment horizontal="center"/>
    </xf>
    <xf numFmtId="0" fontId="17" fillId="6" borderId="5" xfId="0" applyFont="1" applyFill="1" applyBorder="1" applyAlignment="1" applyProtection="1">
      <alignment horizontal="center"/>
    </xf>
    <xf numFmtId="0" fontId="17" fillId="6" borderId="2" xfId="0" applyFont="1" applyFill="1" applyBorder="1" applyAlignment="1" applyProtection="1">
      <alignment horizontal="center"/>
    </xf>
    <xf numFmtId="0" fontId="16" fillId="9" borderId="6" xfId="0" applyFont="1" applyFill="1" applyBorder="1" applyAlignment="1" applyProtection="1">
      <alignment horizontal="center" vertical="center"/>
    </xf>
    <xf numFmtId="0" fontId="16" fillId="9" borderId="7" xfId="0" applyFont="1" applyFill="1" applyBorder="1" applyAlignment="1" applyProtection="1">
      <alignment horizontal="center" vertical="center"/>
    </xf>
    <xf numFmtId="0" fontId="16" fillId="9" borderId="8" xfId="0" applyFont="1" applyFill="1" applyBorder="1" applyAlignment="1" applyProtection="1">
      <alignment horizontal="center" vertical="center"/>
    </xf>
    <xf numFmtId="0" fontId="19" fillId="6" borderId="2" xfId="0" applyFont="1" applyFill="1" applyBorder="1" applyAlignment="1" applyProtection="1">
      <alignment horizontal="center"/>
    </xf>
    <xf numFmtId="0" fontId="19" fillId="6" borderId="3" xfId="0" applyFont="1" applyFill="1" applyBorder="1" applyAlignment="1" applyProtection="1">
      <alignment horizontal="center"/>
    </xf>
    <xf numFmtId="0" fontId="19" fillId="6" borderId="5" xfId="0" applyFont="1" applyFill="1" applyBorder="1" applyAlignment="1" applyProtection="1">
      <alignment horizontal="center"/>
    </xf>
  </cellXfs>
  <cellStyles count="4">
    <cellStyle name="Lien hypertexte" xfId="2" builtinId="8"/>
    <cellStyle name="Milliers" xfId="3" builtinId="3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A662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Data!$O$8</c:f>
              <c:strCache>
                <c:ptCount val="1"/>
                <c:pt idx="0">
                  <c:v>Vol imp C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Data!$K$9:$K$56</c:f>
              <c:numCache>
                <c:formatCode>General</c:formatCode>
                <c:ptCount val="48"/>
                <c:pt idx="0">
                  <c:v>4050</c:v>
                </c:pt>
                <c:pt idx="1">
                  <c:v>4100</c:v>
                </c:pt>
                <c:pt idx="2">
                  <c:v>4150</c:v>
                </c:pt>
                <c:pt idx="3">
                  <c:v>4200</c:v>
                </c:pt>
                <c:pt idx="4">
                  <c:v>4250</c:v>
                </c:pt>
                <c:pt idx="5">
                  <c:v>4300</c:v>
                </c:pt>
                <c:pt idx="6">
                  <c:v>4350</c:v>
                </c:pt>
                <c:pt idx="7">
                  <c:v>4375</c:v>
                </c:pt>
                <c:pt idx="8">
                  <c:v>4400</c:v>
                </c:pt>
                <c:pt idx="9">
                  <c:v>4425</c:v>
                </c:pt>
                <c:pt idx="10">
                  <c:v>4450</c:v>
                </c:pt>
                <c:pt idx="11">
                  <c:v>4475</c:v>
                </c:pt>
                <c:pt idx="12">
                  <c:v>4500</c:v>
                </c:pt>
                <c:pt idx="13">
                  <c:v>4550</c:v>
                </c:pt>
                <c:pt idx="14">
                  <c:v>4600</c:v>
                </c:pt>
                <c:pt idx="15">
                  <c:v>4650</c:v>
                </c:pt>
                <c:pt idx="16">
                  <c:v>4700</c:v>
                </c:pt>
                <c:pt idx="17">
                  <c:v>4800</c:v>
                </c:pt>
                <c:pt idx="18">
                  <c:v>4900</c:v>
                </c:pt>
                <c:pt idx="19">
                  <c:v>5000</c:v>
                </c:pt>
              </c:numCache>
            </c:numRef>
          </c:xVal>
          <c:yVal>
            <c:numRef>
              <c:f>Data!$O$9:$O$56</c:f>
              <c:numCache>
                <c:formatCode>0.00%</c:formatCode>
                <c:ptCount val="48"/>
                <c:pt idx="0">
                  <c:v>0.20737823476065528</c:v>
                </c:pt>
                <c:pt idx="1">
                  <c:v>0.19536022066326134</c:v>
                </c:pt>
                <c:pt idx="2">
                  <c:v>0.18459766100304623</c:v>
                </c:pt>
                <c:pt idx="3">
                  <c:v>0.17458305853730358</c:v>
                </c:pt>
                <c:pt idx="4">
                  <c:v>0.16348900863537205</c:v>
                </c:pt>
                <c:pt idx="5">
                  <c:v>0.15424920542662798</c:v>
                </c:pt>
                <c:pt idx="6">
                  <c:v>0.14636002001219381</c:v>
                </c:pt>
                <c:pt idx="7">
                  <c:v>0.14167107045360303</c:v>
                </c:pt>
                <c:pt idx="8">
                  <c:v>0.13749055386209622</c:v>
                </c:pt>
                <c:pt idx="9">
                  <c:v>0.13330989063588647</c:v>
                </c:pt>
                <c:pt idx="10">
                  <c:v>0.12926170769287235</c:v>
                </c:pt>
                <c:pt idx="11">
                  <c:v>0.12562805938876906</c:v>
                </c:pt>
                <c:pt idx="12">
                  <c:v>0.12241400016927689</c:v>
                </c:pt>
                <c:pt idx="13">
                  <c:v>0.11677369719926919</c:v>
                </c:pt>
                <c:pt idx="14">
                  <c:v>0.1133092695025546</c:v>
                </c:pt>
                <c:pt idx="15">
                  <c:v>0.11155008893583104</c:v>
                </c:pt>
                <c:pt idx="16">
                  <c:v>0.11330230971521113</c:v>
                </c:pt>
                <c:pt idx="17">
                  <c:v>0.120704951269758</c:v>
                </c:pt>
                <c:pt idx="18">
                  <c:v>0.14372378235351754</c:v>
                </c:pt>
                <c:pt idx="19">
                  <c:v>0.1754566338029083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Data!$Y$8</c:f>
              <c:strCache>
                <c:ptCount val="1"/>
                <c:pt idx="0">
                  <c:v>Vol imp P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Data!$U$9:$U$56</c:f>
              <c:numCache>
                <c:formatCode>General</c:formatCode>
                <c:ptCount val="48"/>
                <c:pt idx="0">
                  <c:v>3300</c:v>
                </c:pt>
                <c:pt idx="1">
                  <c:v>3400</c:v>
                </c:pt>
                <c:pt idx="2">
                  <c:v>3450</c:v>
                </c:pt>
                <c:pt idx="3">
                  <c:v>3500</c:v>
                </c:pt>
                <c:pt idx="4">
                  <c:v>3550</c:v>
                </c:pt>
                <c:pt idx="5">
                  <c:v>3600</c:v>
                </c:pt>
                <c:pt idx="6">
                  <c:v>3650</c:v>
                </c:pt>
                <c:pt idx="7">
                  <c:v>3700</c:v>
                </c:pt>
                <c:pt idx="8">
                  <c:v>3750</c:v>
                </c:pt>
                <c:pt idx="9">
                  <c:v>3800</c:v>
                </c:pt>
                <c:pt idx="10">
                  <c:v>3850</c:v>
                </c:pt>
                <c:pt idx="11">
                  <c:v>3900</c:v>
                </c:pt>
                <c:pt idx="12">
                  <c:v>3950</c:v>
                </c:pt>
                <c:pt idx="13">
                  <c:v>4000</c:v>
                </c:pt>
                <c:pt idx="14">
                  <c:v>4050</c:v>
                </c:pt>
                <c:pt idx="15">
                  <c:v>4100</c:v>
                </c:pt>
                <c:pt idx="16">
                  <c:v>4150</c:v>
                </c:pt>
                <c:pt idx="17">
                  <c:v>4200</c:v>
                </c:pt>
                <c:pt idx="18">
                  <c:v>4250</c:v>
                </c:pt>
                <c:pt idx="19">
                  <c:v>4300</c:v>
                </c:pt>
                <c:pt idx="20">
                  <c:v>4350</c:v>
                </c:pt>
                <c:pt idx="21">
                  <c:v>4375</c:v>
                </c:pt>
                <c:pt idx="22">
                  <c:v>4400</c:v>
                </c:pt>
                <c:pt idx="23">
                  <c:v>4425</c:v>
                </c:pt>
                <c:pt idx="24">
                  <c:v>4450</c:v>
                </c:pt>
                <c:pt idx="25">
                  <c:v>4475</c:v>
                </c:pt>
                <c:pt idx="26">
                  <c:v>4500</c:v>
                </c:pt>
                <c:pt idx="27">
                  <c:v>4550</c:v>
                </c:pt>
                <c:pt idx="28">
                  <c:v>4600</c:v>
                </c:pt>
                <c:pt idx="29">
                  <c:v>4650</c:v>
                </c:pt>
                <c:pt idx="30">
                  <c:v>4700</c:v>
                </c:pt>
                <c:pt idx="31">
                  <c:v>4800</c:v>
                </c:pt>
              </c:numCache>
            </c:numRef>
          </c:xVal>
          <c:yVal>
            <c:numRef>
              <c:f>Data!$Y$9:$Y$56</c:f>
              <c:numCache>
                <c:formatCode>0.00%</c:formatCode>
                <c:ptCount val="48"/>
                <c:pt idx="0">
                  <c:v>0.37781801557843792</c:v>
                </c:pt>
                <c:pt idx="1">
                  <c:v>0.36116648879654517</c:v>
                </c:pt>
                <c:pt idx="2">
                  <c:v>0.33792807755648108</c:v>
                </c:pt>
                <c:pt idx="3">
                  <c:v>0.32534372452456156</c:v>
                </c:pt>
                <c:pt idx="4">
                  <c:v>0.29165215938442085</c:v>
                </c:pt>
                <c:pt idx="5">
                  <c:v>0.28064137757629831</c:v>
                </c:pt>
                <c:pt idx="6">
                  <c:v>0.2685886939959668</c:v>
                </c:pt>
                <c:pt idx="7">
                  <c:v>0.25373151850189218</c:v>
                </c:pt>
                <c:pt idx="8">
                  <c:v>0.25277798374561461</c:v>
                </c:pt>
                <c:pt idx="9">
                  <c:v>0.24101558156840378</c:v>
                </c:pt>
                <c:pt idx="10">
                  <c:v>0.23172700396051735</c:v>
                </c:pt>
                <c:pt idx="11">
                  <c:v>0.22449543740553587</c:v>
                </c:pt>
                <c:pt idx="12">
                  <c:v>0.2124658685333429</c:v>
                </c:pt>
                <c:pt idx="13">
                  <c:v>0.20244930511177764</c:v>
                </c:pt>
                <c:pt idx="14">
                  <c:v>0.19275896949260826</c:v>
                </c:pt>
                <c:pt idx="15">
                  <c:v>0.18408146178617449</c:v>
                </c:pt>
                <c:pt idx="16">
                  <c:v>0.17506336222975946</c:v>
                </c:pt>
                <c:pt idx="17">
                  <c:v>0.16668048615324824</c:v>
                </c:pt>
                <c:pt idx="18">
                  <c:v>0.15827006847423628</c:v>
                </c:pt>
                <c:pt idx="19">
                  <c:v>0.14986651606262133</c:v>
                </c:pt>
                <c:pt idx="20">
                  <c:v>0.14148058467014049</c:v>
                </c:pt>
                <c:pt idx="21">
                  <c:v>0.13754476588486894</c:v>
                </c:pt>
                <c:pt idx="22">
                  <c:v>0.1330175519699818</c:v>
                </c:pt>
                <c:pt idx="23">
                  <c:v>0.12891573398265413</c:v>
                </c:pt>
                <c:pt idx="24">
                  <c:v>0.12485022895293724</c:v>
                </c:pt>
                <c:pt idx="25">
                  <c:v>0.12138830355678654</c:v>
                </c:pt>
                <c:pt idx="26">
                  <c:v>0.11813604435227926</c:v>
                </c:pt>
                <c:pt idx="27">
                  <c:v>0.11294917037697369</c:v>
                </c:pt>
                <c:pt idx="28">
                  <c:v>0.10624497530719598</c:v>
                </c:pt>
                <c:pt idx="29">
                  <c:v>9.7290316153299528E-2</c:v>
                </c:pt>
                <c:pt idx="30">
                  <c:v>1.0000000000000001E-9</c:v>
                </c:pt>
                <c:pt idx="31">
                  <c:v>1.0000000000000001E-9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4535720"/>
        <c:axId val="404536112"/>
      </c:scatterChart>
      <c:valAx>
        <c:axId val="404535720"/>
        <c:scaling>
          <c:orientation val="minMax"/>
          <c:min val="300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4536112"/>
        <c:crosses val="autoZero"/>
        <c:crossBetween val="midCat"/>
      </c:valAx>
      <c:valAx>
        <c:axId val="404536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4535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28575</xdr:rowOff>
        </xdr:from>
        <xdr:to>
          <xdr:col>1</xdr:col>
          <xdr:colOff>1085850</xdr:colOff>
          <xdr:row>0</xdr:row>
          <xdr:rowOff>295275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38100</xdr:rowOff>
        </xdr:from>
        <xdr:to>
          <xdr:col>3</xdr:col>
          <xdr:colOff>142875</xdr:colOff>
          <xdr:row>0</xdr:row>
          <xdr:rowOff>304800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MEP Option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0</xdr:row>
          <xdr:rowOff>28575</xdr:rowOff>
        </xdr:from>
        <xdr:to>
          <xdr:col>4</xdr:col>
          <xdr:colOff>381000</xdr:colOff>
          <xdr:row>0</xdr:row>
          <xdr:rowOff>323850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MEP 2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50426</xdr:colOff>
      <xdr:row>56</xdr:row>
      <xdr:rowOff>67235</xdr:rowOff>
    </xdr:from>
    <xdr:to>
      <xdr:col>29</xdr:col>
      <xdr:colOff>560293</xdr:colOff>
      <xdr:row>92</xdr:row>
      <xdr:rowOff>112058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212911</xdr:colOff>
      <xdr:row>3</xdr:row>
      <xdr:rowOff>67236</xdr:rowOff>
    </xdr:from>
    <xdr:to>
      <xdr:col>26</xdr:col>
      <xdr:colOff>728382</xdr:colOff>
      <xdr:row>5</xdr:row>
      <xdr:rowOff>86286</xdr:rowOff>
    </xdr:to>
    <xdr:sp macro="" textlink="">
      <xdr:nvSpPr>
        <xdr:cNvPr id="7" name="ZoneTexte 6"/>
        <xdr:cNvSpPr txBox="1"/>
      </xdr:nvSpPr>
      <xdr:spPr>
        <a:xfrm>
          <a:off x="3204882" y="974912"/>
          <a:ext cx="16943294" cy="5905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 b="1"/>
            <a:t>Calibration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31" connectionId="2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29" connectionId="2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13" connectionId="24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DonnéesExternes_12" connectionId="13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DonnéesExternes_26" connectionId="18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DonnéesExternes_9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DonnéesExternes_23" connectionId="15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DonnéesExternes_8" connectionId="5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DonnéesExternes_24" connectionId="16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DonnéesExternes_25" connectionId="17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DonnéesExternes_17" connectionId="8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DonnéesExternes_11" connectionId="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DonnéesExternes_18" connectionId="9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DonnéesExternes_21" connectionId="12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DonnéesExternes_22" connectionId="14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DonnéesExternes_27" connectionId="19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DonnéesExternes_15" connectionId="26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DonnéesExternes_7" connectionId="4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DonnéesExternes_28" connectionId="20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DonnéesExternes_20" connectionId="11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DonnéesExternes_10" connectionId="1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DonnéesExternes_14" connectionId="25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DonnéesExternes_30" connectionId="22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DonnéesExternes_16" connectionId="7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DonnéesExternes_19" connectionId="10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13" Type="http://schemas.openxmlformats.org/officeDocument/2006/relationships/queryTable" Target="../queryTables/queryTable13.xml"/><Relationship Id="rId18" Type="http://schemas.openxmlformats.org/officeDocument/2006/relationships/queryTable" Target="../queryTables/queryTable18.xml"/><Relationship Id="rId3" Type="http://schemas.openxmlformats.org/officeDocument/2006/relationships/queryTable" Target="../queryTables/queryTable3.xml"/><Relationship Id="rId21" Type="http://schemas.openxmlformats.org/officeDocument/2006/relationships/queryTable" Target="../queryTables/queryTable21.xml"/><Relationship Id="rId7" Type="http://schemas.openxmlformats.org/officeDocument/2006/relationships/queryTable" Target="../queryTables/queryTable7.xml"/><Relationship Id="rId12" Type="http://schemas.openxmlformats.org/officeDocument/2006/relationships/queryTable" Target="../queryTables/queryTable12.xml"/><Relationship Id="rId17" Type="http://schemas.openxmlformats.org/officeDocument/2006/relationships/queryTable" Target="../queryTables/queryTable17.xml"/><Relationship Id="rId25" Type="http://schemas.openxmlformats.org/officeDocument/2006/relationships/queryTable" Target="../queryTables/queryTable25.xml"/><Relationship Id="rId2" Type="http://schemas.openxmlformats.org/officeDocument/2006/relationships/queryTable" Target="../queryTables/queryTable2.xml"/><Relationship Id="rId16" Type="http://schemas.openxmlformats.org/officeDocument/2006/relationships/queryTable" Target="../queryTables/queryTable16.xml"/><Relationship Id="rId20" Type="http://schemas.openxmlformats.org/officeDocument/2006/relationships/queryTable" Target="../queryTables/queryTable20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11" Type="http://schemas.openxmlformats.org/officeDocument/2006/relationships/queryTable" Target="../queryTables/queryTable11.xml"/><Relationship Id="rId24" Type="http://schemas.openxmlformats.org/officeDocument/2006/relationships/queryTable" Target="../queryTables/queryTable24.xml"/><Relationship Id="rId5" Type="http://schemas.openxmlformats.org/officeDocument/2006/relationships/queryTable" Target="../queryTables/queryTable5.xml"/><Relationship Id="rId15" Type="http://schemas.openxmlformats.org/officeDocument/2006/relationships/queryTable" Target="../queryTables/queryTable15.xml"/><Relationship Id="rId23" Type="http://schemas.openxmlformats.org/officeDocument/2006/relationships/queryTable" Target="../queryTables/queryTable23.xml"/><Relationship Id="rId10" Type="http://schemas.openxmlformats.org/officeDocument/2006/relationships/queryTable" Target="../queryTables/queryTable10.xml"/><Relationship Id="rId19" Type="http://schemas.openxmlformats.org/officeDocument/2006/relationships/queryTable" Target="../queryTables/queryTable19.xml"/><Relationship Id="rId4" Type="http://schemas.openxmlformats.org/officeDocument/2006/relationships/queryTable" Target="../queryTables/queryTable4.xml"/><Relationship Id="rId9" Type="http://schemas.openxmlformats.org/officeDocument/2006/relationships/queryTable" Target="../queryTables/queryTable9.xml"/><Relationship Id="rId14" Type="http://schemas.openxmlformats.org/officeDocument/2006/relationships/queryTable" Target="../queryTables/queryTable14.xml"/><Relationship Id="rId22" Type="http://schemas.openxmlformats.org/officeDocument/2006/relationships/queryTable" Target="../queryTables/queryTable2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E751"/>
  <sheetViews>
    <sheetView topLeftCell="A508" zoomScale="86" zoomScaleNormal="86" workbookViewId="0">
      <selection activeCell="H529" sqref="H529"/>
    </sheetView>
  </sheetViews>
  <sheetFormatPr baseColWidth="10" defaultRowHeight="15" x14ac:dyDescent="0.25"/>
  <cols>
    <col min="1" max="1" width="14.85546875" style="2" bestFit="1" customWidth="1"/>
    <col min="2" max="2" width="10.28515625" style="2" customWidth="1"/>
    <col min="3" max="3" width="8.42578125" style="2" customWidth="1"/>
    <col min="4" max="4" width="27.28515625" style="2" customWidth="1"/>
    <col min="5" max="5" width="9.7109375" style="2" customWidth="1"/>
    <col min="6" max="6" width="21.42578125" style="2" bestFit="1" customWidth="1"/>
    <col min="7" max="7" width="3" style="2" customWidth="1"/>
    <col min="8" max="8" width="9.28515625" style="2" customWidth="1"/>
    <col min="9" max="9" width="5.5703125" style="2" customWidth="1"/>
    <col min="10" max="12" width="8.140625" style="2" customWidth="1"/>
    <col min="13" max="13" width="7.5703125" style="2" customWidth="1"/>
    <col min="14" max="14" width="8.7109375" style="2" customWidth="1"/>
    <col min="15" max="15" width="9.28515625" style="2" customWidth="1"/>
    <col min="16" max="16" width="12.85546875" style="2" customWidth="1"/>
    <col min="17" max="17" width="8.42578125" style="2" customWidth="1"/>
    <col min="18" max="18" width="7" style="2" customWidth="1"/>
    <col min="19" max="19" width="22.85546875" style="2" customWidth="1"/>
    <col min="20" max="20" width="8" style="2" customWidth="1"/>
    <col min="21" max="21" width="17.85546875" style="2" customWidth="1"/>
    <col min="22" max="22" width="2" style="2" customWidth="1"/>
    <col min="23" max="23" width="7.42578125" style="2" customWidth="1"/>
    <col min="24" max="24" width="2" style="2" customWidth="1"/>
    <col min="25" max="26" width="6.42578125" style="2" customWidth="1"/>
    <col min="27" max="27" width="6.85546875" style="2" customWidth="1"/>
    <col min="28" max="28" width="4.28515625" style="2" customWidth="1"/>
    <col min="29" max="29" width="6" style="2" customWidth="1"/>
    <col min="30" max="30" width="7.42578125" style="2" customWidth="1"/>
    <col min="31" max="31" width="14.7109375" style="2" bestFit="1" customWidth="1"/>
    <col min="32" max="32" width="9.42578125" style="2" customWidth="1"/>
    <col min="33" max="33" width="7.7109375" style="2" customWidth="1"/>
    <col min="34" max="34" width="23.42578125" style="2" bestFit="1" customWidth="1"/>
    <col min="35" max="35" width="9" style="2" customWidth="1"/>
    <col min="36" max="36" width="18.7109375" style="2" bestFit="1" customWidth="1"/>
    <col min="37" max="37" width="2.140625" style="2" customWidth="1"/>
    <col min="38" max="38" width="7.5703125" style="2" customWidth="1"/>
    <col min="39" max="39" width="4.85546875" style="2" customWidth="1"/>
    <col min="40" max="41" width="6.5703125" style="2" customWidth="1"/>
    <col min="42" max="42" width="7.7109375" style="2" customWidth="1"/>
    <col min="43" max="43" width="4.7109375" style="2" customWidth="1"/>
    <col min="44" max="44" width="6" style="2" customWidth="1"/>
    <col min="45" max="45" width="7.5703125" style="2" customWidth="1"/>
    <col min="46" max="16384" width="11.42578125" style="2"/>
  </cols>
  <sheetData>
    <row r="1" spans="1:30" ht="38.25" customHeight="1" x14ac:dyDescent="0.25">
      <c r="A1" s="63" t="s">
        <v>75</v>
      </c>
      <c r="B1" s="63"/>
      <c r="C1" s="63"/>
      <c r="D1" s="63"/>
      <c r="E1" s="63"/>
      <c r="F1" s="63"/>
      <c r="P1" s="1"/>
      <c r="Q1" s="1"/>
      <c r="R1" s="1"/>
      <c r="S1" s="1"/>
      <c r="T1" s="1"/>
      <c r="U1" s="1"/>
    </row>
    <row r="2" spans="1:30" x14ac:dyDescent="0.25">
      <c r="A2" s="63" t="s">
        <v>76</v>
      </c>
      <c r="B2" s="63"/>
      <c r="C2" s="63"/>
      <c r="D2" s="63"/>
      <c r="E2" s="63"/>
      <c r="F2" s="63"/>
      <c r="P2" s="1"/>
      <c r="Q2" s="1"/>
      <c r="R2" s="1"/>
      <c r="S2" s="1"/>
      <c r="T2" s="1"/>
      <c r="U2" s="1"/>
    </row>
    <row r="4" spans="1:30" x14ac:dyDescent="0.25">
      <c r="A4" s="63" t="s">
        <v>77</v>
      </c>
      <c r="B4" s="63"/>
      <c r="C4" s="63"/>
      <c r="D4" s="63"/>
      <c r="E4" s="63"/>
      <c r="F4" s="63"/>
      <c r="P4" s="1"/>
      <c r="Q4" s="1"/>
      <c r="R4" s="1"/>
      <c r="S4" s="1"/>
      <c r="T4" s="1"/>
      <c r="U4" s="1"/>
    </row>
    <row r="5" spans="1:30" x14ac:dyDescent="0.25">
      <c r="A5" s="63"/>
      <c r="B5" s="63"/>
      <c r="C5" s="64"/>
      <c r="D5" s="64"/>
      <c r="E5" s="64"/>
      <c r="F5" s="64"/>
      <c r="P5" s="1"/>
      <c r="Q5" s="1"/>
      <c r="R5" s="3"/>
      <c r="S5" s="3"/>
      <c r="T5" s="3"/>
      <c r="U5" s="3"/>
    </row>
    <row r="6" spans="1:30" x14ac:dyDescent="0.25">
      <c r="A6" s="63" t="s">
        <v>78</v>
      </c>
      <c r="B6" s="63"/>
      <c r="C6" s="63"/>
      <c r="D6" s="4"/>
      <c r="E6" s="63"/>
      <c r="F6" s="63"/>
      <c r="P6" s="1"/>
      <c r="Q6" s="1"/>
      <c r="R6" s="1"/>
      <c r="S6" s="4"/>
      <c r="T6" s="1"/>
      <c r="U6" s="1"/>
    </row>
    <row r="7" spans="1:30" x14ac:dyDescent="0.25">
      <c r="A7" s="64" t="s">
        <v>79</v>
      </c>
      <c r="B7" s="64"/>
      <c r="C7" s="63"/>
      <c r="D7" s="63"/>
      <c r="E7" s="63"/>
      <c r="F7" s="63"/>
      <c r="P7" s="3"/>
      <c r="Q7" s="3"/>
      <c r="R7" s="1"/>
      <c r="S7" s="1"/>
      <c r="T7" s="1"/>
      <c r="U7" s="1"/>
    </row>
    <row r="9" spans="1:30" x14ac:dyDescent="0.25">
      <c r="A9" s="63" t="s">
        <v>80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5"/>
      <c r="Q9" s="65"/>
      <c r="R9" s="65"/>
      <c r="S9" s="65"/>
      <c r="T9" s="65"/>
      <c r="U9" s="65"/>
      <c r="V9" s="65"/>
      <c r="W9" s="1"/>
      <c r="X9" s="65"/>
      <c r="Y9" s="65"/>
      <c r="Z9" s="65"/>
      <c r="AA9" s="65"/>
      <c r="AB9" s="65"/>
      <c r="AC9" s="65"/>
      <c r="AD9" s="65"/>
    </row>
    <row r="10" spans="1:30" x14ac:dyDescent="0.25">
      <c r="A10" s="63"/>
      <c r="B10" s="63"/>
      <c r="C10" s="63"/>
      <c r="D10" s="63"/>
      <c r="E10" s="63"/>
      <c r="F10" s="63"/>
      <c r="G10" s="64"/>
      <c r="H10" s="63"/>
      <c r="I10" s="64"/>
      <c r="J10" s="63"/>
      <c r="K10" s="63"/>
      <c r="L10" s="63"/>
      <c r="M10" s="63"/>
      <c r="N10" s="63"/>
      <c r="O10" s="63"/>
      <c r="P10" s="65"/>
      <c r="Q10" s="65"/>
      <c r="R10" s="1"/>
      <c r="S10" s="65"/>
      <c r="T10" s="65"/>
      <c r="U10" s="65"/>
      <c r="V10" s="66"/>
      <c r="W10" s="65"/>
      <c r="X10" s="66"/>
      <c r="Y10" s="65"/>
      <c r="Z10" s="65"/>
      <c r="AA10" s="65"/>
      <c r="AB10" s="1"/>
      <c r="AC10" s="65"/>
      <c r="AD10" s="65"/>
    </row>
    <row r="11" spans="1:30" x14ac:dyDescent="0.25">
      <c r="A11" s="63" t="s">
        <v>81</v>
      </c>
      <c r="B11" s="63"/>
      <c r="C11" s="63"/>
      <c r="D11" s="63"/>
      <c r="E11" s="63"/>
      <c r="F11" s="63"/>
      <c r="G11" s="64"/>
      <c r="H11" s="63"/>
      <c r="I11" s="64"/>
      <c r="J11" s="63"/>
      <c r="K11" s="63"/>
      <c r="L11" s="63"/>
      <c r="M11" s="63"/>
      <c r="N11" s="63"/>
      <c r="O11" s="63"/>
      <c r="P11" s="65"/>
      <c r="Q11" s="65"/>
      <c r="R11" s="1"/>
      <c r="S11" s="65"/>
      <c r="T11" s="65"/>
      <c r="U11" s="65"/>
      <c r="V11" s="66"/>
      <c r="W11" s="65"/>
      <c r="X11" s="66"/>
      <c r="Y11" s="65"/>
      <c r="Z11" s="65"/>
      <c r="AA11" s="65"/>
      <c r="AB11" s="1"/>
      <c r="AC11" s="65"/>
      <c r="AD11" s="65"/>
    </row>
    <row r="13" spans="1:30" x14ac:dyDescent="0.25">
      <c r="A13" s="63" t="s">
        <v>82</v>
      </c>
      <c r="B13" s="63"/>
      <c r="C13" s="63"/>
      <c r="D13" s="4"/>
      <c r="E13" s="63"/>
      <c r="F13" s="63"/>
      <c r="G13" s="5"/>
      <c r="H13" s="4"/>
      <c r="I13" s="5"/>
      <c r="J13" s="63"/>
      <c r="K13" s="63"/>
      <c r="L13" s="4"/>
      <c r="M13" s="63"/>
      <c r="N13" s="63"/>
      <c r="O13" s="63"/>
      <c r="P13" s="1"/>
      <c r="Q13" s="1"/>
      <c r="R13" s="1"/>
      <c r="S13" s="4"/>
      <c r="T13" s="1"/>
      <c r="U13" s="1"/>
      <c r="V13" s="6"/>
      <c r="W13" s="4"/>
      <c r="X13" s="6"/>
      <c r="Y13" s="1"/>
      <c r="Z13" s="1"/>
      <c r="AA13" s="4"/>
      <c r="AB13" s="1"/>
      <c r="AC13" s="1"/>
      <c r="AD13" s="1"/>
    </row>
    <row r="14" spans="1:30" x14ac:dyDescent="0.25">
      <c r="A14" s="63" t="s">
        <v>83</v>
      </c>
      <c r="B14" s="63"/>
      <c r="C14" s="63"/>
      <c r="D14" s="4"/>
      <c r="E14" s="63"/>
      <c r="F14" s="63"/>
      <c r="G14" s="5"/>
      <c r="H14" s="4"/>
      <c r="I14" s="5"/>
      <c r="J14" s="63"/>
      <c r="K14" s="63"/>
      <c r="L14" s="4"/>
      <c r="M14" s="63"/>
      <c r="N14" s="63"/>
      <c r="O14" s="63"/>
      <c r="P14" s="1"/>
      <c r="Q14" s="1"/>
      <c r="R14" s="1"/>
      <c r="S14" s="4"/>
      <c r="T14" s="1"/>
      <c r="U14" s="1"/>
      <c r="V14" s="6"/>
      <c r="W14" s="4"/>
      <c r="X14" s="6"/>
      <c r="Y14" s="1"/>
      <c r="Z14" s="1"/>
      <c r="AA14" s="4"/>
      <c r="AB14" s="1"/>
      <c r="AC14" s="1"/>
      <c r="AD14" s="1"/>
    </row>
    <row r="15" spans="1:30" x14ac:dyDescent="0.25">
      <c r="A15" s="63"/>
      <c r="B15" s="63"/>
      <c r="C15" s="63"/>
      <c r="D15" s="4"/>
      <c r="E15" s="63"/>
      <c r="F15" s="63"/>
      <c r="G15" s="5"/>
      <c r="H15" s="4"/>
      <c r="I15" s="5"/>
      <c r="J15" s="63"/>
      <c r="K15" s="63"/>
      <c r="L15" s="4"/>
      <c r="M15" s="63"/>
      <c r="N15" s="63"/>
      <c r="O15" s="63"/>
      <c r="P15" s="1"/>
      <c r="Q15" s="1"/>
      <c r="R15" s="1"/>
      <c r="S15" s="4"/>
      <c r="T15" s="1"/>
      <c r="U15" s="1"/>
      <c r="V15" s="6"/>
      <c r="W15" s="4"/>
      <c r="X15" s="6"/>
      <c r="Y15" s="1"/>
      <c r="Z15" s="1"/>
      <c r="AA15" s="4"/>
      <c r="AB15" s="1"/>
      <c r="AC15" s="1"/>
      <c r="AD15" s="1"/>
    </row>
    <row r="16" spans="1:30" x14ac:dyDescent="0.25">
      <c r="A16" s="63" t="s">
        <v>84</v>
      </c>
      <c r="B16" s="63"/>
      <c r="C16" s="63"/>
      <c r="D16" s="4"/>
      <c r="E16" s="63"/>
      <c r="F16" s="63"/>
      <c r="G16" s="5"/>
      <c r="H16" s="4"/>
      <c r="I16" s="5"/>
      <c r="J16" s="63"/>
      <c r="K16" s="63"/>
      <c r="L16" s="4"/>
      <c r="M16" s="63"/>
      <c r="N16" s="63"/>
      <c r="O16" s="63"/>
      <c r="P16" s="1"/>
      <c r="Q16" s="1"/>
      <c r="R16" s="1"/>
      <c r="S16" s="4"/>
      <c r="T16" s="1"/>
      <c r="U16" s="1"/>
      <c r="V16" s="6"/>
      <c r="W16" s="4"/>
      <c r="X16" s="6"/>
      <c r="Y16" s="1"/>
      <c r="Z16" s="1"/>
      <c r="AA16" s="4"/>
      <c r="AB16" s="1"/>
      <c r="AC16" s="1"/>
      <c r="AD16" s="1"/>
    </row>
    <row r="17" spans="1:30" x14ac:dyDescent="0.25">
      <c r="A17" s="63" t="s">
        <v>85</v>
      </c>
      <c r="B17" s="63"/>
      <c r="C17" s="63"/>
      <c r="D17" s="4"/>
      <c r="E17" s="63"/>
      <c r="F17" s="63"/>
      <c r="G17" s="5"/>
      <c r="H17" s="4"/>
      <c r="I17" s="5"/>
      <c r="J17" s="63"/>
      <c r="K17" s="63"/>
      <c r="L17" s="4"/>
      <c r="M17" s="63"/>
      <c r="N17" s="63"/>
      <c r="O17" s="63"/>
      <c r="P17" s="1"/>
      <c r="Q17" s="1"/>
      <c r="R17" s="1"/>
      <c r="S17" s="4"/>
      <c r="T17" s="1"/>
      <c r="U17" s="1"/>
      <c r="V17" s="6"/>
      <c r="W17" s="4"/>
      <c r="X17" s="6"/>
      <c r="Y17" s="1"/>
      <c r="Z17" s="1"/>
      <c r="AA17" s="4"/>
      <c r="AB17" s="1"/>
      <c r="AC17" s="1"/>
      <c r="AD17" s="1"/>
    </row>
    <row r="18" spans="1:30" x14ac:dyDescent="0.25">
      <c r="A18" s="63" t="s">
        <v>86</v>
      </c>
      <c r="B18" s="63"/>
      <c r="C18" s="63"/>
      <c r="D18" s="4"/>
      <c r="E18" s="63"/>
      <c r="F18" s="63"/>
      <c r="G18" s="5"/>
      <c r="H18" s="4"/>
      <c r="I18" s="5"/>
      <c r="J18" s="63"/>
      <c r="K18" s="63"/>
      <c r="L18" s="4"/>
      <c r="M18" s="63"/>
      <c r="N18" s="63"/>
      <c r="O18" s="63"/>
      <c r="P18" s="1"/>
      <c r="Q18" s="1"/>
      <c r="R18" s="1"/>
      <c r="S18" s="4"/>
      <c r="T18" s="1"/>
      <c r="U18" s="1"/>
      <c r="V18" s="6"/>
      <c r="W18" s="4"/>
      <c r="X18" s="6"/>
      <c r="Y18" s="1"/>
      <c r="Z18" s="1"/>
      <c r="AA18" s="4"/>
      <c r="AB18" s="1"/>
      <c r="AC18" s="1"/>
      <c r="AD18" s="1"/>
    </row>
    <row r="19" spans="1:30" ht="25.5" x14ac:dyDescent="0.25">
      <c r="A19" s="63" t="s">
        <v>87</v>
      </c>
      <c r="B19" s="63"/>
      <c r="C19" s="63"/>
      <c r="D19" s="4"/>
      <c r="E19" s="63"/>
      <c r="F19" s="63"/>
      <c r="G19" s="5"/>
      <c r="H19" s="4"/>
      <c r="I19" s="5"/>
      <c r="J19" s="63"/>
      <c r="K19" s="63"/>
      <c r="L19" s="4"/>
      <c r="M19" s="63"/>
      <c r="N19" s="63"/>
      <c r="O19" s="63"/>
      <c r="P19" s="1"/>
      <c r="Q19" s="1"/>
      <c r="R19" s="1"/>
      <c r="S19" s="4"/>
      <c r="T19" s="1"/>
      <c r="U19" s="1"/>
      <c r="V19" s="6"/>
      <c r="W19" s="4"/>
      <c r="X19" s="6"/>
      <c r="Y19" s="1"/>
      <c r="Z19" s="1"/>
      <c r="AA19" s="4"/>
      <c r="AB19" s="1"/>
      <c r="AC19" s="1"/>
      <c r="AD19" s="1"/>
    </row>
    <row r="20" spans="1:30" x14ac:dyDescent="0.25">
      <c r="A20" s="63" t="s">
        <v>88</v>
      </c>
      <c r="B20" s="63"/>
      <c r="C20" s="63"/>
      <c r="D20" s="4"/>
      <c r="E20" s="63"/>
      <c r="F20" s="63"/>
      <c r="G20" s="5"/>
      <c r="H20" s="4"/>
      <c r="I20" s="5"/>
      <c r="J20" s="63"/>
      <c r="K20" s="63"/>
      <c r="L20" s="4"/>
      <c r="M20" s="63"/>
      <c r="N20" s="63"/>
      <c r="O20" s="63"/>
      <c r="P20" s="1"/>
      <c r="Q20" s="1"/>
      <c r="R20" s="1"/>
      <c r="S20" s="4"/>
      <c r="T20" s="1"/>
      <c r="U20" s="1"/>
      <c r="V20" s="6"/>
      <c r="W20" s="4"/>
      <c r="X20" s="6"/>
      <c r="Y20" s="1"/>
      <c r="Z20" s="1"/>
      <c r="AA20" s="4"/>
      <c r="AB20" s="1"/>
      <c r="AC20" s="1"/>
      <c r="AD20" s="1"/>
    </row>
    <row r="21" spans="1:30" x14ac:dyDescent="0.25">
      <c r="A21" s="63" t="s">
        <v>89</v>
      </c>
      <c r="B21" s="63"/>
      <c r="C21" s="63"/>
      <c r="D21" s="4"/>
      <c r="E21" s="63"/>
      <c r="F21" s="63"/>
      <c r="G21" s="5"/>
      <c r="H21" s="4"/>
      <c r="I21" s="5"/>
      <c r="J21" s="63"/>
      <c r="K21" s="63"/>
      <c r="L21" s="4"/>
      <c r="M21" s="63"/>
      <c r="N21" s="63"/>
      <c r="O21" s="63"/>
      <c r="P21" s="1"/>
      <c r="Q21" s="1"/>
      <c r="R21" s="1"/>
      <c r="S21" s="4"/>
      <c r="T21" s="1"/>
      <c r="U21" s="1"/>
      <c r="V21" s="6"/>
      <c r="W21" s="4"/>
      <c r="X21" s="6"/>
      <c r="Y21" s="1"/>
      <c r="Z21" s="1"/>
      <c r="AA21" s="4"/>
      <c r="AB21" s="1"/>
      <c r="AC21" s="1"/>
      <c r="AD21" s="1"/>
    </row>
    <row r="22" spans="1:30" x14ac:dyDescent="0.25">
      <c r="A22" s="63" t="s">
        <v>90</v>
      </c>
      <c r="B22" s="63"/>
      <c r="C22" s="63"/>
      <c r="D22" s="4"/>
      <c r="E22" s="63"/>
      <c r="F22" s="63"/>
      <c r="G22" s="5"/>
      <c r="H22" s="4"/>
      <c r="I22" s="5"/>
      <c r="J22" s="63"/>
      <c r="K22" s="63"/>
      <c r="L22" s="4"/>
      <c r="M22" s="63"/>
      <c r="N22" s="63"/>
      <c r="O22" s="63"/>
      <c r="P22" s="1"/>
      <c r="Q22" s="1"/>
      <c r="R22" s="1"/>
      <c r="S22" s="4"/>
      <c r="T22" s="1"/>
      <c r="U22" s="1"/>
      <c r="V22" s="6"/>
      <c r="W22" s="4"/>
      <c r="X22" s="6"/>
      <c r="Y22" s="1"/>
      <c r="Z22" s="1"/>
      <c r="AA22" s="4"/>
      <c r="AB22" s="1"/>
      <c r="AC22" s="1"/>
      <c r="AD22" s="1"/>
    </row>
    <row r="23" spans="1:30" x14ac:dyDescent="0.25">
      <c r="A23" s="63" t="s">
        <v>91</v>
      </c>
      <c r="B23" s="63"/>
      <c r="C23" s="63"/>
      <c r="D23" s="4"/>
      <c r="E23" s="63"/>
      <c r="F23" s="63"/>
      <c r="G23" s="5"/>
      <c r="H23" s="4"/>
      <c r="I23" s="5"/>
      <c r="J23" s="63"/>
      <c r="K23" s="63"/>
      <c r="L23" s="4"/>
      <c r="M23" s="63"/>
      <c r="N23" s="63"/>
      <c r="O23" s="63"/>
      <c r="P23" s="1"/>
      <c r="Q23" s="1"/>
      <c r="R23" s="1"/>
      <c r="S23" s="4"/>
      <c r="T23" s="1"/>
      <c r="U23" s="1"/>
      <c r="V23" s="6"/>
      <c r="W23" s="4"/>
      <c r="X23" s="6"/>
      <c r="Y23" s="1"/>
      <c r="Z23" s="1"/>
      <c r="AA23" s="4"/>
      <c r="AB23" s="1"/>
      <c r="AC23" s="1"/>
      <c r="AD23" s="1"/>
    </row>
    <row r="24" spans="1:30" x14ac:dyDescent="0.25">
      <c r="A24" s="63" t="s">
        <v>92</v>
      </c>
      <c r="B24" s="63"/>
      <c r="C24" s="63"/>
      <c r="D24" s="4"/>
      <c r="E24" s="63"/>
      <c r="F24" s="63"/>
      <c r="G24" s="5"/>
      <c r="H24" s="4"/>
      <c r="I24" s="5"/>
      <c r="J24" s="63"/>
      <c r="K24" s="63"/>
      <c r="L24" s="4"/>
      <c r="M24" s="63"/>
      <c r="N24" s="63"/>
      <c r="O24" s="63"/>
      <c r="P24" s="1"/>
      <c r="Q24" s="1"/>
      <c r="R24" s="1"/>
      <c r="S24" s="4"/>
      <c r="T24" s="1"/>
      <c r="U24" s="1"/>
      <c r="V24" s="6"/>
      <c r="W24" s="4"/>
      <c r="X24" s="6"/>
      <c r="Y24" s="1"/>
      <c r="Z24" s="1"/>
      <c r="AA24" s="4"/>
      <c r="AB24" s="1"/>
      <c r="AC24" s="1"/>
      <c r="AD24" s="1"/>
    </row>
    <row r="25" spans="1:30" x14ac:dyDescent="0.25">
      <c r="A25" s="63" t="s">
        <v>93</v>
      </c>
      <c r="B25" s="63"/>
      <c r="C25" s="63"/>
      <c r="D25" s="4"/>
      <c r="E25" s="63"/>
      <c r="F25" s="63"/>
      <c r="G25" s="5"/>
      <c r="H25" s="4"/>
      <c r="I25" s="5"/>
      <c r="J25" s="63"/>
      <c r="K25" s="63"/>
      <c r="L25" s="4"/>
      <c r="M25" s="63"/>
      <c r="N25" s="63"/>
      <c r="O25" s="63"/>
      <c r="P25" s="1"/>
      <c r="Q25" s="1"/>
      <c r="R25" s="1"/>
      <c r="S25" s="4"/>
      <c r="T25" s="1"/>
      <c r="U25" s="1"/>
      <c r="V25" s="6"/>
      <c r="W25" s="4"/>
      <c r="X25" s="6"/>
      <c r="Y25" s="1"/>
      <c r="Z25" s="1"/>
      <c r="AA25" s="4"/>
      <c r="AB25" s="1"/>
      <c r="AC25" s="1"/>
      <c r="AD25" s="1"/>
    </row>
    <row r="26" spans="1:30" ht="25.5" x14ac:dyDescent="0.25">
      <c r="A26" s="63" t="s">
        <v>94</v>
      </c>
      <c r="B26" s="63"/>
      <c r="C26" s="63"/>
      <c r="D26" s="4"/>
      <c r="E26" s="63"/>
      <c r="F26" s="63"/>
      <c r="G26" s="5"/>
      <c r="H26" s="4"/>
      <c r="I26" s="5"/>
      <c r="J26" s="63"/>
      <c r="K26" s="63"/>
      <c r="L26" s="4"/>
      <c r="M26" s="63"/>
      <c r="N26" s="63"/>
      <c r="O26" s="63"/>
      <c r="P26" s="1"/>
      <c r="Q26" s="1"/>
      <c r="R26" s="1"/>
      <c r="S26" s="4"/>
      <c r="T26" s="1"/>
      <c r="U26" s="1"/>
      <c r="V26" s="6"/>
      <c r="W26" s="4"/>
      <c r="X26" s="6"/>
      <c r="Y26" s="1"/>
      <c r="Z26" s="1"/>
      <c r="AA26" s="4"/>
      <c r="AB26" s="1"/>
      <c r="AC26" s="1"/>
      <c r="AD26" s="1"/>
    </row>
    <row r="27" spans="1:30" ht="25.5" x14ac:dyDescent="0.25">
      <c r="A27" s="63" t="s">
        <v>95</v>
      </c>
      <c r="B27" s="63"/>
      <c r="C27" s="63"/>
      <c r="D27" s="4"/>
      <c r="E27" s="63"/>
      <c r="F27" s="63"/>
      <c r="G27" s="5"/>
      <c r="H27" s="4"/>
      <c r="I27" s="5"/>
      <c r="J27" s="63"/>
      <c r="K27" s="63"/>
      <c r="L27" s="4"/>
      <c r="M27" s="63"/>
      <c r="N27" s="63"/>
      <c r="O27" s="63"/>
      <c r="P27" s="1"/>
      <c r="Q27" s="1"/>
      <c r="R27" s="1"/>
      <c r="S27" s="4"/>
      <c r="T27" s="1"/>
      <c r="U27" s="1"/>
      <c r="V27" s="6"/>
      <c r="W27" s="4"/>
      <c r="X27" s="6"/>
      <c r="Y27" s="1"/>
      <c r="Z27" s="1"/>
      <c r="AA27" s="4"/>
      <c r="AB27" s="1"/>
      <c r="AC27" s="1"/>
      <c r="AD27" s="1"/>
    </row>
    <row r="28" spans="1:30" x14ac:dyDescent="0.25">
      <c r="A28" s="63" t="s">
        <v>96</v>
      </c>
      <c r="B28" s="63"/>
      <c r="C28" s="63"/>
      <c r="D28" s="4"/>
      <c r="E28" s="63"/>
      <c r="F28" s="63"/>
      <c r="G28" s="5"/>
      <c r="H28" s="4"/>
      <c r="I28" s="5"/>
      <c r="J28" s="63"/>
      <c r="K28" s="63"/>
      <c r="L28" s="4"/>
      <c r="M28" s="63"/>
      <c r="N28" s="63"/>
      <c r="O28" s="63"/>
      <c r="P28" s="1"/>
      <c r="Q28" s="1"/>
      <c r="R28" s="1"/>
      <c r="S28" s="4"/>
      <c r="T28" s="1"/>
      <c r="U28" s="1"/>
      <c r="V28" s="6"/>
      <c r="W28" s="4"/>
      <c r="X28" s="6"/>
      <c r="Y28" s="1"/>
      <c r="Z28" s="1"/>
      <c r="AA28" s="4"/>
      <c r="AB28" s="1"/>
      <c r="AC28" s="1"/>
      <c r="AD28" s="1"/>
    </row>
    <row r="29" spans="1:30" x14ac:dyDescent="0.25">
      <c r="A29" s="63" t="s">
        <v>97</v>
      </c>
      <c r="B29" s="63"/>
      <c r="C29" s="63"/>
      <c r="D29" s="4"/>
      <c r="E29" s="63"/>
      <c r="F29" s="63"/>
      <c r="G29" s="5"/>
      <c r="H29" s="4"/>
      <c r="I29" s="5"/>
      <c r="J29" s="63"/>
      <c r="K29" s="63"/>
      <c r="L29" s="4"/>
      <c r="M29" s="63"/>
      <c r="N29" s="63"/>
      <c r="O29" s="63"/>
      <c r="P29" s="1"/>
      <c r="Q29" s="1"/>
      <c r="R29" s="1"/>
      <c r="S29" s="4"/>
      <c r="T29" s="1"/>
      <c r="U29" s="1"/>
      <c r="V29" s="6"/>
      <c r="W29" s="4"/>
      <c r="X29" s="6"/>
      <c r="Y29" s="1"/>
      <c r="Z29" s="1"/>
      <c r="AA29" s="4"/>
      <c r="AB29" s="1"/>
      <c r="AC29" s="1"/>
      <c r="AD29" s="1"/>
    </row>
    <row r="30" spans="1:30" ht="25.5" x14ac:dyDescent="0.25">
      <c r="A30" s="63" t="s">
        <v>98</v>
      </c>
      <c r="B30" s="63"/>
      <c r="C30" s="63"/>
      <c r="D30" s="4"/>
      <c r="E30" s="63"/>
      <c r="F30" s="63"/>
      <c r="G30" s="5"/>
      <c r="H30" s="4"/>
      <c r="I30" s="5"/>
      <c r="J30" s="63"/>
      <c r="K30" s="63"/>
      <c r="L30" s="4"/>
      <c r="M30" s="63"/>
      <c r="N30" s="63"/>
      <c r="O30" s="63"/>
      <c r="P30" s="1"/>
      <c r="Q30" s="1"/>
      <c r="R30" s="1"/>
      <c r="S30" s="4"/>
      <c r="T30" s="1"/>
      <c r="U30" s="1"/>
      <c r="V30" s="6"/>
      <c r="W30" s="4"/>
      <c r="X30" s="6"/>
      <c r="Y30" s="1"/>
      <c r="Z30" s="1"/>
      <c r="AA30" s="4"/>
      <c r="AB30" s="1"/>
      <c r="AC30" s="1"/>
      <c r="AD30" s="1"/>
    </row>
    <row r="31" spans="1:30" x14ac:dyDescent="0.25">
      <c r="A31" s="63" t="s">
        <v>92</v>
      </c>
      <c r="B31" s="63"/>
      <c r="C31" s="63"/>
      <c r="D31" s="4"/>
      <c r="E31" s="63"/>
      <c r="F31" s="63"/>
      <c r="G31" s="5"/>
      <c r="H31" s="4"/>
      <c r="I31" s="5"/>
      <c r="J31" s="63"/>
      <c r="K31" s="63"/>
      <c r="L31" s="4"/>
      <c r="M31" s="63"/>
      <c r="N31" s="63"/>
      <c r="O31" s="63"/>
      <c r="P31" s="1"/>
      <c r="Q31" s="1"/>
      <c r="R31" s="1"/>
      <c r="S31" s="4"/>
      <c r="T31" s="1"/>
      <c r="U31" s="1"/>
      <c r="V31" s="6"/>
      <c r="W31" s="4"/>
      <c r="X31" s="6"/>
      <c r="Y31" s="1"/>
      <c r="Z31" s="1"/>
      <c r="AA31" s="4"/>
      <c r="AB31" s="1"/>
      <c r="AC31" s="1"/>
      <c r="AD31" s="1"/>
    </row>
    <row r="32" spans="1:30" x14ac:dyDescent="0.25">
      <c r="A32" s="63" t="s">
        <v>99</v>
      </c>
      <c r="B32" s="63"/>
      <c r="C32" s="63"/>
      <c r="D32" s="4"/>
      <c r="E32" s="63"/>
      <c r="F32" s="63"/>
      <c r="G32" s="5"/>
      <c r="H32" s="4"/>
      <c r="I32" s="5"/>
      <c r="J32" s="63"/>
      <c r="K32" s="63"/>
      <c r="L32" s="4"/>
      <c r="M32" s="63"/>
      <c r="N32" s="63"/>
      <c r="O32" s="63"/>
      <c r="P32" s="1"/>
      <c r="Q32" s="1"/>
      <c r="R32" s="1"/>
      <c r="S32" s="4"/>
      <c r="T32" s="1"/>
      <c r="U32" s="1"/>
      <c r="V32" s="6"/>
      <c r="W32" s="4"/>
      <c r="X32" s="6"/>
      <c r="Y32" s="1"/>
      <c r="Z32" s="1"/>
      <c r="AA32" s="4"/>
      <c r="AB32" s="1"/>
      <c r="AC32" s="1"/>
      <c r="AD32" s="1"/>
    </row>
    <row r="33" spans="1:30" x14ac:dyDescent="0.25">
      <c r="A33" s="63" t="s">
        <v>92</v>
      </c>
      <c r="B33" s="63"/>
      <c r="C33" s="63"/>
      <c r="D33" s="4"/>
      <c r="E33" s="63"/>
      <c r="F33" s="63"/>
      <c r="G33" s="5"/>
      <c r="H33" s="4"/>
      <c r="I33" s="5"/>
      <c r="J33" s="63"/>
      <c r="K33" s="63"/>
      <c r="L33" s="4"/>
      <c r="M33" s="63"/>
      <c r="N33" s="63"/>
      <c r="O33" s="63"/>
      <c r="P33" s="1"/>
      <c r="Q33" s="1"/>
      <c r="R33" s="1"/>
      <c r="S33" s="4"/>
      <c r="T33" s="1"/>
      <c r="U33" s="1"/>
      <c r="V33" s="6"/>
      <c r="W33" s="4"/>
      <c r="X33" s="6"/>
      <c r="Y33" s="1"/>
      <c r="Z33" s="1"/>
      <c r="AA33" s="4"/>
      <c r="AB33" s="1"/>
      <c r="AC33" s="1"/>
      <c r="AD33" s="1"/>
    </row>
    <row r="34" spans="1:30" x14ac:dyDescent="0.25">
      <c r="A34" s="63" t="s">
        <v>100</v>
      </c>
      <c r="B34" s="63"/>
      <c r="C34" s="63"/>
      <c r="D34" s="4"/>
      <c r="E34" s="63"/>
      <c r="F34" s="63"/>
      <c r="G34" s="5"/>
      <c r="H34" s="4"/>
      <c r="I34" s="5"/>
      <c r="J34" s="63"/>
      <c r="K34" s="63"/>
      <c r="L34" s="4"/>
      <c r="M34" s="63"/>
      <c r="N34" s="63"/>
      <c r="O34" s="63"/>
      <c r="P34" s="1"/>
      <c r="Q34" s="1"/>
      <c r="R34" s="1"/>
      <c r="S34" s="4"/>
      <c r="T34" s="1"/>
      <c r="U34" s="1"/>
      <c r="V34" s="6"/>
      <c r="W34" s="4"/>
      <c r="X34" s="6"/>
      <c r="Y34" s="1"/>
      <c r="Z34" s="1"/>
      <c r="AA34" s="4"/>
      <c r="AB34" s="1"/>
      <c r="AC34" s="1"/>
      <c r="AD34" s="1"/>
    </row>
    <row r="35" spans="1:30" x14ac:dyDescent="0.25">
      <c r="A35" s="63" t="s">
        <v>92</v>
      </c>
      <c r="B35" s="63"/>
      <c r="C35" s="63"/>
      <c r="D35" s="4"/>
      <c r="E35" s="63"/>
      <c r="F35" s="63"/>
      <c r="G35" s="5"/>
      <c r="H35" s="4"/>
      <c r="I35" s="5"/>
      <c r="J35" s="63"/>
      <c r="K35" s="63"/>
      <c r="L35" s="4"/>
      <c r="M35" s="63"/>
      <c r="N35" s="63"/>
      <c r="O35" s="63"/>
      <c r="P35" s="1"/>
      <c r="Q35" s="1"/>
      <c r="R35" s="1"/>
      <c r="S35" s="4"/>
      <c r="T35" s="1"/>
      <c r="U35" s="1"/>
      <c r="V35" s="6"/>
      <c r="W35" s="4"/>
      <c r="X35" s="6"/>
      <c r="Y35" s="1"/>
      <c r="Z35" s="1"/>
      <c r="AA35" s="4"/>
      <c r="AB35" s="1"/>
      <c r="AC35" s="1"/>
      <c r="AD35" s="1"/>
    </row>
    <row r="36" spans="1:30" x14ac:dyDescent="0.25">
      <c r="A36" s="63" t="s">
        <v>101</v>
      </c>
      <c r="B36" s="63"/>
      <c r="C36" s="63"/>
      <c r="D36" s="4"/>
      <c r="E36" s="63"/>
      <c r="F36" s="63"/>
      <c r="G36" s="5"/>
      <c r="H36" s="4"/>
      <c r="I36" s="5"/>
      <c r="J36" s="63"/>
      <c r="K36" s="63"/>
      <c r="L36" s="4"/>
      <c r="M36" s="63"/>
      <c r="N36" s="63"/>
      <c r="O36" s="63"/>
      <c r="P36" s="1"/>
      <c r="Q36" s="1"/>
      <c r="R36" s="1"/>
      <c r="S36" s="4"/>
      <c r="T36" s="1"/>
      <c r="U36" s="1"/>
      <c r="V36" s="6"/>
      <c r="W36" s="4"/>
      <c r="X36" s="6"/>
      <c r="Y36" s="1"/>
      <c r="Z36" s="1"/>
      <c r="AA36" s="4"/>
      <c r="AB36" s="1"/>
      <c r="AC36" s="1"/>
      <c r="AD36" s="1"/>
    </row>
    <row r="37" spans="1:30" x14ac:dyDescent="0.25">
      <c r="A37" s="63" t="s">
        <v>92</v>
      </c>
      <c r="B37" s="63"/>
      <c r="C37" s="63"/>
      <c r="D37" s="4"/>
      <c r="E37" s="63"/>
      <c r="F37" s="63"/>
      <c r="G37" s="5"/>
      <c r="H37" s="4"/>
      <c r="I37" s="5"/>
      <c r="J37" s="63"/>
      <c r="K37" s="63"/>
      <c r="L37" s="4"/>
      <c r="M37" s="63"/>
      <c r="N37" s="63"/>
      <c r="O37" s="63"/>
      <c r="P37" s="1"/>
      <c r="Q37" s="1"/>
      <c r="R37" s="1"/>
      <c r="S37" s="4"/>
      <c r="T37" s="1"/>
      <c r="U37" s="1"/>
      <c r="V37" s="6"/>
      <c r="W37" s="4"/>
      <c r="X37" s="6"/>
      <c r="Y37" s="1"/>
      <c r="Z37" s="1"/>
      <c r="AA37" s="4"/>
      <c r="AB37" s="1"/>
      <c r="AC37" s="1"/>
      <c r="AD37" s="1"/>
    </row>
    <row r="38" spans="1:30" x14ac:dyDescent="0.25">
      <c r="A38" s="63" t="s">
        <v>102</v>
      </c>
      <c r="B38" s="63"/>
      <c r="C38" s="63"/>
      <c r="D38" s="4"/>
      <c r="E38" s="63"/>
      <c r="F38" s="63"/>
      <c r="G38" s="5"/>
      <c r="H38" s="4"/>
      <c r="I38" s="5"/>
      <c r="J38" s="63"/>
      <c r="K38" s="63"/>
      <c r="L38" s="4"/>
      <c r="M38" s="63"/>
      <c r="N38" s="63"/>
      <c r="O38" s="63"/>
      <c r="P38" s="1"/>
      <c r="Q38" s="1"/>
      <c r="R38" s="1"/>
      <c r="S38" s="4"/>
      <c r="T38" s="1"/>
      <c r="U38" s="1"/>
      <c r="V38" s="6"/>
      <c r="W38" s="4"/>
      <c r="X38" s="6"/>
      <c r="Y38" s="1"/>
      <c r="Z38" s="1"/>
      <c r="AA38" s="4"/>
      <c r="AB38" s="1"/>
      <c r="AC38" s="1"/>
      <c r="AD38" s="1"/>
    </row>
    <row r="39" spans="1:30" x14ac:dyDescent="0.25">
      <c r="A39" s="63" t="s">
        <v>92</v>
      </c>
      <c r="B39" s="63"/>
      <c r="C39" s="63"/>
      <c r="D39" s="4"/>
      <c r="E39" s="63"/>
      <c r="F39" s="63"/>
      <c r="G39" s="5"/>
      <c r="H39" s="4"/>
      <c r="I39" s="5"/>
      <c r="J39" s="63"/>
      <c r="K39" s="63"/>
      <c r="L39" s="4"/>
      <c r="M39" s="63"/>
      <c r="N39" s="63"/>
      <c r="O39" s="63"/>
      <c r="P39" s="1"/>
      <c r="Q39" s="1"/>
      <c r="R39" s="1"/>
      <c r="S39" s="4"/>
      <c r="T39" s="1"/>
      <c r="U39" s="1"/>
      <c r="V39" s="6"/>
      <c r="W39" s="4"/>
      <c r="X39" s="6"/>
      <c r="Y39" s="1"/>
      <c r="Z39" s="1"/>
      <c r="AA39" s="4"/>
      <c r="AB39" s="1"/>
      <c r="AC39" s="1"/>
      <c r="AD39" s="1"/>
    </row>
    <row r="40" spans="1:30" x14ac:dyDescent="0.25">
      <c r="A40" s="63" t="s">
        <v>103</v>
      </c>
      <c r="B40" s="63"/>
      <c r="C40" s="63"/>
      <c r="D40" s="4"/>
      <c r="E40" s="63"/>
      <c r="F40" s="63"/>
      <c r="G40" s="5"/>
      <c r="H40" s="4"/>
      <c r="I40" s="5"/>
      <c r="J40" s="63"/>
      <c r="K40" s="63"/>
      <c r="L40" s="4"/>
      <c r="M40" s="63"/>
      <c r="N40" s="63"/>
      <c r="O40" s="63"/>
      <c r="P40" s="1"/>
      <c r="Q40" s="1"/>
      <c r="R40" s="1"/>
      <c r="S40" s="4"/>
      <c r="T40" s="1"/>
      <c r="U40" s="1"/>
      <c r="V40" s="6"/>
      <c r="W40" s="4"/>
      <c r="X40" s="6"/>
      <c r="Y40" s="1"/>
      <c r="Z40" s="1"/>
      <c r="AA40" s="4"/>
      <c r="AB40" s="1"/>
      <c r="AC40" s="1"/>
      <c r="AD40" s="1"/>
    </row>
    <row r="41" spans="1:30" x14ac:dyDescent="0.25">
      <c r="A41" s="63" t="s">
        <v>92</v>
      </c>
      <c r="B41" s="63"/>
      <c r="C41" s="63"/>
      <c r="D41" s="4"/>
      <c r="E41" s="63"/>
      <c r="F41" s="63"/>
      <c r="G41" s="5"/>
      <c r="H41" s="4"/>
      <c r="I41" s="5"/>
      <c r="J41" s="63"/>
      <c r="K41" s="63"/>
      <c r="L41" s="4"/>
      <c r="M41" s="63"/>
      <c r="N41" s="63"/>
      <c r="O41" s="63"/>
      <c r="P41" s="1"/>
      <c r="Q41" s="1"/>
      <c r="R41" s="1"/>
      <c r="S41" s="4"/>
      <c r="T41" s="1"/>
      <c r="U41" s="1"/>
      <c r="V41" s="6"/>
      <c r="W41" s="4"/>
      <c r="X41" s="6"/>
      <c r="Y41" s="1"/>
      <c r="Z41" s="1"/>
      <c r="AA41" s="4"/>
      <c r="AB41" s="1"/>
      <c r="AC41" s="1"/>
      <c r="AD41" s="1"/>
    </row>
    <row r="42" spans="1:30" x14ac:dyDescent="0.25">
      <c r="A42" s="63" t="s">
        <v>93</v>
      </c>
      <c r="B42" s="63"/>
      <c r="C42" s="63"/>
      <c r="D42" s="4"/>
      <c r="E42" s="63"/>
      <c r="F42" s="63"/>
      <c r="G42" s="5"/>
      <c r="H42" s="4"/>
      <c r="I42" s="5"/>
      <c r="J42" s="63"/>
      <c r="K42" s="63"/>
      <c r="L42" s="4"/>
      <c r="M42" s="63"/>
      <c r="N42" s="63"/>
      <c r="O42" s="63"/>
      <c r="P42" s="1"/>
      <c r="Q42" s="1"/>
      <c r="R42" s="1"/>
      <c r="S42" s="4"/>
      <c r="T42" s="1"/>
      <c r="U42" s="1"/>
      <c r="V42" s="6"/>
      <c r="W42" s="4"/>
      <c r="X42" s="6"/>
      <c r="Y42" s="1"/>
      <c r="Z42" s="1"/>
      <c r="AA42" s="4"/>
      <c r="AB42" s="1"/>
      <c r="AC42" s="1"/>
      <c r="AD42" s="1"/>
    </row>
    <row r="43" spans="1:30" x14ac:dyDescent="0.25">
      <c r="A43" s="63" t="s">
        <v>104</v>
      </c>
      <c r="B43" s="63"/>
      <c r="C43" s="63"/>
      <c r="D43" s="4"/>
      <c r="E43" s="63"/>
      <c r="F43" s="63"/>
      <c r="G43" s="5"/>
      <c r="H43" s="4"/>
      <c r="I43" s="5"/>
      <c r="J43" s="63"/>
      <c r="K43" s="63"/>
      <c r="L43" s="4"/>
      <c r="M43" s="63"/>
      <c r="N43" s="63"/>
      <c r="O43" s="63"/>
      <c r="P43" s="1"/>
      <c r="Q43" s="1"/>
      <c r="R43" s="1"/>
      <c r="S43" s="4"/>
      <c r="T43" s="1"/>
      <c r="U43" s="1"/>
      <c r="V43" s="6"/>
      <c r="W43" s="4"/>
      <c r="X43" s="6"/>
      <c r="Y43" s="1"/>
      <c r="Z43" s="1"/>
      <c r="AA43" s="4"/>
      <c r="AB43" s="1"/>
      <c r="AC43" s="1"/>
      <c r="AD43" s="1"/>
    </row>
    <row r="44" spans="1:30" x14ac:dyDescent="0.25">
      <c r="A44" s="63" t="s">
        <v>105</v>
      </c>
      <c r="B44" s="63"/>
      <c r="C44" s="63"/>
      <c r="D44" s="4"/>
      <c r="E44" s="63"/>
      <c r="F44" s="63"/>
      <c r="G44" s="5"/>
      <c r="H44" s="4"/>
      <c r="I44" s="5"/>
      <c r="J44" s="63"/>
      <c r="K44" s="63"/>
      <c r="L44" s="4"/>
      <c r="M44" s="63"/>
      <c r="N44" s="63"/>
      <c r="O44" s="63"/>
      <c r="P44" s="1"/>
      <c r="Q44" s="1"/>
      <c r="R44" s="1"/>
      <c r="S44" s="4"/>
      <c r="T44" s="1"/>
      <c r="U44" s="1"/>
      <c r="V44" s="6"/>
      <c r="W44" s="4"/>
      <c r="X44" s="6"/>
      <c r="Y44" s="1"/>
      <c r="Z44" s="1"/>
      <c r="AA44" s="4"/>
      <c r="AB44" s="1"/>
      <c r="AC44" s="1"/>
      <c r="AD44" s="1"/>
    </row>
    <row r="45" spans="1:30" x14ac:dyDescent="0.25">
      <c r="A45" s="2" t="s">
        <v>92</v>
      </c>
    </row>
    <row r="46" spans="1:30" x14ac:dyDescent="0.25">
      <c r="A46" s="63" t="s">
        <v>93</v>
      </c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5"/>
      <c r="Q46" s="65"/>
      <c r="R46" s="65"/>
      <c r="S46" s="65"/>
      <c r="T46" s="65"/>
      <c r="U46" s="65"/>
      <c r="V46" s="65"/>
      <c r="W46" s="1"/>
      <c r="X46" s="65"/>
      <c r="Y46" s="65"/>
      <c r="Z46" s="65"/>
      <c r="AA46" s="65"/>
      <c r="AB46" s="65"/>
      <c r="AC46" s="65"/>
      <c r="AD46" s="65"/>
    </row>
    <row r="47" spans="1:30" x14ac:dyDescent="0.25">
      <c r="A47" s="63" t="s">
        <v>106</v>
      </c>
      <c r="B47" s="63"/>
      <c r="C47" s="63"/>
      <c r="D47" s="63"/>
      <c r="E47" s="63"/>
      <c r="F47" s="63"/>
      <c r="G47" s="64"/>
      <c r="H47" s="63"/>
      <c r="I47" s="64"/>
      <c r="J47" s="63"/>
      <c r="K47" s="63"/>
      <c r="L47" s="63"/>
      <c r="M47" s="63"/>
      <c r="N47" s="63"/>
      <c r="O47" s="63"/>
      <c r="P47" s="65"/>
      <c r="Q47" s="65"/>
      <c r="R47" s="1"/>
      <c r="S47" s="65"/>
      <c r="T47" s="65"/>
      <c r="U47" s="65"/>
      <c r="V47" s="66"/>
      <c r="W47" s="65"/>
      <c r="X47" s="66"/>
      <c r="Y47" s="65"/>
      <c r="Z47" s="65"/>
      <c r="AA47" s="65"/>
      <c r="AB47" s="1"/>
      <c r="AC47" s="65"/>
      <c r="AD47" s="65"/>
    </row>
    <row r="48" spans="1:30" x14ac:dyDescent="0.25">
      <c r="A48" s="63" t="s">
        <v>107</v>
      </c>
      <c r="B48" s="63"/>
      <c r="C48" s="63"/>
      <c r="D48" s="63"/>
      <c r="E48" s="63"/>
      <c r="F48" s="63"/>
      <c r="G48" s="64"/>
      <c r="H48" s="63"/>
      <c r="I48" s="64"/>
      <c r="J48" s="63"/>
      <c r="K48" s="63"/>
      <c r="L48" s="63"/>
      <c r="M48" s="63"/>
      <c r="N48" s="63"/>
      <c r="O48" s="63"/>
      <c r="P48" s="65"/>
      <c r="Q48" s="65"/>
      <c r="R48" s="1"/>
      <c r="S48" s="65"/>
      <c r="T48" s="65"/>
      <c r="U48" s="65"/>
      <c r="V48" s="66"/>
      <c r="W48" s="65"/>
      <c r="X48" s="66"/>
      <c r="Y48" s="65"/>
      <c r="Z48" s="65"/>
      <c r="AA48" s="65"/>
      <c r="AB48" s="1"/>
      <c r="AC48" s="65"/>
      <c r="AD48" s="65"/>
    </row>
    <row r="49" spans="1:30" x14ac:dyDescent="0.25">
      <c r="A49" s="2" t="s">
        <v>108</v>
      </c>
    </row>
    <row r="50" spans="1:30" x14ac:dyDescent="0.25">
      <c r="A50" s="63" t="s">
        <v>109</v>
      </c>
      <c r="B50" s="63"/>
      <c r="C50" s="63"/>
      <c r="D50" s="4"/>
      <c r="E50" s="63"/>
      <c r="F50" s="63"/>
      <c r="G50" s="5"/>
      <c r="H50" s="4"/>
      <c r="I50" s="5"/>
      <c r="J50" s="63"/>
      <c r="K50" s="63"/>
      <c r="L50" s="4"/>
      <c r="M50" s="63"/>
      <c r="N50" s="63"/>
      <c r="O50" s="63"/>
      <c r="P50" s="1"/>
      <c r="Q50" s="1"/>
      <c r="R50" s="1"/>
      <c r="S50" s="4"/>
      <c r="T50" s="1"/>
      <c r="U50" s="1"/>
      <c r="V50" s="6"/>
      <c r="W50" s="4"/>
      <c r="X50" s="6"/>
      <c r="Y50" s="1"/>
      <c r="Z50" s="1"/>
      <c r="AA50" s="4"/>
      <c r="AB50" s="1"/>
      <c r="AC50" s="1"/>
      <c r="AD50" s="1"/>
    </row>
    <row r="51" spans="1:30" x14ac:dyDescent="0.25">
      <c r="A51" s="63" t="s">
        <v>110</v>
      </c>
      <c r="B51" s="63"/>
      <c r="C51" s="63"/>
      <c r="D51" s="4"/>
      <c r="E51" s="63"/>
      <c r="F51" s="63"/>
      <c r="G51" s="5"/>
      <c r="H51" s="4"/>
      <c r="I51" s="5"/>
      <c r="J51" s="63"/>
      <c r="K51" s="63"/>
      <c r="L51" s="4"/>
      <c r="M51" s="63"/>
      <c r="N51" s="63"/>
      <c r="O51" s="63"/>
      <c r="P51" s="1"/>
      <c r="Q51" s="1"/>
      <c r="R51" s="1"/>
      <c r="S51" s="4"/>
      <c r="T51" s="1"/>
      <c r="U51" s="1"/>
      <c r="V51" s="6"/>
      <c r="W51" s="4"/>
      <c r="X51" s="6"/>
      <c r="Y51" s="1"/>
      <c r="Z51" s="1"/>
      <c r="AA51" s="4"/>
      <c r="AB51" s="1"/>
      <c r="AC51" s="1"/>
      <c r="AD51" s="1"/>
    </row>
    <row r="52" spans="1:30" x14ac:dyDescent="0.25">
      <c r="A52" s="63" t="s">
        <v>111</v>
      </c>
      <c r="B52" s="63"/>
      <c r="C52" s="63"/>
      <c r="D52" s="4"/>
      <c r="E52" s="63"/>
      <c r="F52" s="63"/>
      <c r="G52" s="5"/>
      <c r="H52" s="4"/>
      <c r="I52" s="5"/>
      <c r="J52" s="63"/>
      <c r="K52" s="63"/>
      <c r="L52" s="4"/>
      <c r="M52" s="63"/>
      <c r="N52" s="63"/>
      <c r="O52" s="63"/>
      <c r="P52" s="1"/>
      <c r="Q52" s="1"/>
      <c r="R52" s="1"/>
      <c r="S52" s="4"/>
      <c r="T52" s="1"/>
      <c r="U52" s="1"/>
      <c r="V52" s="6"/>
      <c r="W52" s="4"/>
      <c r="X52" s="6"/>
      <c r="Y52" s="1"/>
      <c r="Z52" s="1"/>
      <c r="AA52" s="4"/>
      <c r="AB52" s="1"/>
      <c r="AC52" s="1"/>
      <c r="AD52" s="1"/>
    </row>
    <row r="53" spans="1:30" x14ac:dyDescent="0.25">
      <c r="A53" s="63" t="s">
        <v>112</v>
      </c>
      <c r="B53" s="63"/>
      <c r="C53" s="63"/>
      <c r="D53" s="4"/>
      <c r="E53" s="63"/>
      <c r="F53" s="63"/>
      <c r="G53" s="5"/>
      <c r="H53" s="4"/>
      <c r="I53" s="5"/>
      <c r="J53" s="63"/>
      <c r="K53" s="63"/>
      <c r="L53" s="4"/>
      <c r="M53" s="63"/>
      <c r="N53" s="63"/>
      <c r="O53" s="63"/>
      <c r="P53" s="1"/>
      <c r="Q53" s="1"/>
      <c r="R53" s="1"/>
      <c r="S53" s="4"/>
      <c r="T53" s="1"/>
      <c r="U53" s="1"/>
      <c r="V53" s="6"/>
      <c r="W53" s="4"/>
      <c r="X53" s="6"/>
      <c r="Y53" s="1"/>
      <c r="Z53" s="1"/>
      <c r="AA53" s="4"/>
      <c r="AB53" s="1"/>
      <c r="AC53" s="1"/>
      <c r="AD53" s="1"/>
    </row>
    <row r="54" spans="1:30" x14ac:dyDescent="0.25">
      <c r="A54" s="63" t="s">
        <v>113</v>
      </c>
      <c r="B54" s="63"/>
      <c r="C54" s="63"/>
      <c r="D54" s="4"/>
      <c r="E54" s="63"/>
      <c r="F54" s="63"/>
      <c r="G54" s="5"/>
      <c r="H54" s="4"/>
      <c r="I54" s="5"/>
      <c r="J54" s="63"/>
      <c r="K54" s="63"/>
      <c r="L54" s="4"/>
      <c r="M54" s="63"/>
      <c r="N54" s="63"/>
      <c r="O54" s="63"/>
      <c r="P54" s="1"/>
      <c r="Q54" s="1"/>
      <c r="R54" s="1"/>
      <c r="S54" s="4"/>
      <c r="T54" s="1"/>
      <c r="U54" s="1"/>
      <c r="V54" s="6"/>
      <c r="W54" s="4"/>
      <c r="X54" s="6"/>
      <c r="Y54" s="1"/>
      <c r="Z54" s="1"/>
      <c r="AA54" s="4"/>
      <c r="AB54" s="1"/>
      <c r="AC54" s="1"/>
      <c r="AD54" s="1"/>
    </row>
    <row r="55" spans="1:30" x14ac:dyDescent="0.25">
      <c r="A55" s="63" t="s">
        <v>114</v>
      </c>
      <c r="B55" s="63"/>
      <c r="C55" s="63"/>
      <c r="D55" s="4"/>
      <c r="E55" s="63"/>
      <c r="F55" s="63"/>
      <c r="G55" s="5"/>
      <c r="H55" s="4"/>
      <c r="I55" s="5"/>
      <c r="J55" s="63"/>
      <c r="K55" s="63"/>
      <c r="L55" s="4"/>
      <c r="M55" s="63"/>
      <c r="N55" s="63"/>
      <c r="O55" s="63"/>
      <c r="P55" s="1"/>
      <c r="Q55" s="1"/>
      <c r="R55" s="1"/>
      <c r="S55" s="4"/>
      <c r="T55" s="1"/>
      <c r="U55" s="1"/>
      <c r="V55" s="6"/>
      <c r="W55" s="4"/>
      <c r="X55" s="6"/>
      <c r="Y55" s="1"/>
      <c r="Z55" s="1"/>
      <c r="AA55" s="4"/>
      <c r="AB55" s="1"/>
      <c r="AC55" s="1"/>
      <c r="AD55" s="1"/>
    </row>
    <row r="56" spans="1:30" x14ac:dyDescent="0.25">
      <c r="A56" s="63" t="s">
        <v>115</v>
      </c>
      <c r="B56" s="63"/>
      <c r="C56" s="63"/>
      <c r="D56" s="4"/>
      <c r="E56" s="63"/>
      <c r="F56" s="63"/>
      <c r="G56" s="5"/>
      <c r="H56" s="4"/>
      <c r="I56" s="5"/>
      <c r="J56" s="63"/>
      <c r="K56" s="63"/>
      <c r="L56" s="4"/>
      <c r="M56" s="63"/>
      <c r="N56" s="63"/>
      <c r="O56" s="63"/>
      <c r="P56" s="1"/>
      <c r="Q56" s="1"/>
      <c r="R56" s="1"/>
      <c r="S56" s="4"/>
      <c r="T56" s="1"/>
      <c r="U56" s="1"/>
      <c r="V56" s="6"/>
      <c r="W56" s="4"/>
      <c r="X56" s="6"/>
      <c r="Y56" s="1"/>
      <c r="Z56" s="1"/>
      <c r="AA56" s="4"/>
      <c r="AB56" s="1"/>
      <c r="AC56" s="1"/>
      <c r="AD56" s="1"/>
    </row>
    <row r="57" spans="1:30" ht="25.5" x14ac:dyDescent="0.25">
      <c r="A57" s="63" t="s">
        <v>116</v>
      </c>
      <c r="B57" s="63"/>
      <c r="C57" s="63"/>
      <c r="D57" s="4"/>
      <c r="E57" s="63"/>
      <c r="F57" s="63"/>
      <c r="G57" s="5"/>
      <c r="H57" s="4"/>
      <c r="I57" s="5"/>
      <c r="J57" s="63"/>
      <c r="K57" s="63"/>
      <c r="L57" s="4"/>
      <c r="M57" s="63"/>
      <c r="N57" s="63"/>
      <c r="O57" s="63"/>
      <c r="P57" s="1"/>
      <c r="Q57" s="1"/>
      <c r="R57" s="1"/>
      <c r="S57" s="4"/>
      <c r="T57" s="1"/>
      <c r="U57" s="1"/>
      <c r="V57" s="6"/>
      <c r="W57" s="4"/>
      <c r="X57" s="6"/>
      <c r="Y57" s="1"/>
      <c r="Z57" s="1"/>
      <c r="AA57" s="4"/>
      <c r="AB57" s="1"/>
      <c r="AC57" s="1"/>
      <c r="AD57" s="1"/>
    </row>
    <row r="58" spans="1:30" x14ac:dyDescent="0.25">
      <c r="A58" s="63" t="s">
        <v>117</v>
      </c>
      <c r="B58" s="63"/>
      <c r="C58" s="63"/>
      <c r="D58" s="4"/>
      <c r="E58" s="63"/>
      <c r="F58" s="63"/>
      <c r="G58" s="5"/>
      <c r="H58" s="4"/>
      <c r="I58" s="5"/>
      <c r="J58" s="63"/>
      <c r="K58" s="63"/>
      <c r="L58" s="4"/>
      <c r="M58" s="63"/>
      <c r="N58" s="63"/>
      <c r="O58" s="63"/>
      <c r="P58" s="1"/>
      <c r="Q58" s="1"/>
      <c r="R58" s="1"/>
      <c r="S58" s="4"/>
      <c r="T58" s="1"/>
      <c r="U58" s="1"/>
      <c r="V58" s="6"/>
      <c r="W58" s="4"/>
      <c r="X58" s="6"/>
      <c r="Y58" s="1"/>
      <c r="Z58" s="1"/>
      <c r="AA58" s="4"/>
      <c r="AB58" s="1"/>
      <c r="AC58" s="1"/>
      <c r="AD58" s="1"/>
    </row>
    <row r="59" spans="1:30" ht="25.5" x14ac:dyDescent="0.25">
      <c r="A59" s="63" t="s">
        <v>118</v>
      </c>
      <c r="B59" s="63"/>
      <c r="C59" s="63"/>
      <c r="D59" s="4"/>
      <c r="E59" s="63"/>
      <c r="F59" s="63"/>
      <c r="G59" s="5"/>
      <c r="H59" s="4"/>
      <c r="I59" s="5"/>
      <c r="J59" s="63"/>
      <c r="K59" s="63"/>
      <c r="L59" s="4"/>
      <c r="M59" s="63"/>
      <c r="N59" s="63"/>
      <c r="O59" s="63"/>
      <c r="P59" s="1"/>
      <c r="Q59" s="1"/>
      <c r="R59" s="1"/>
      <c r="S59" s="4"/>
      <c r="T59" s="1"/>
      <c r="U59" s="1"/>
      <c r="V59" s="6"/>
      <c r="W59" s="4"/>
      <c r="X59" s="6"/>
      <c r="Y59" s="1"/>
      <c r="Z59" s="1"/>
      <c r="AA59" s="4"/>
      <c r="AB59" s="1"/>
      <c r="AC59" s="1"/>
      <c r="AD59" s="1"/>
    </row>
    <row r="60" spans="1:30" x14ac:dyDescent="0.25">
      <c r="A60" s="63" t="s">
        <v>91</v>
      </c>
      <c r="B60" s="63"/>
      <c r="C60" s="63"/>
      <c r="D60" s="4"/>
      <c r="E60" s="63"/>
      <c r="F60" s="63"/>
      <c r="G60" s="5"/>
      <c r="H60" s="4"/>
      <c r="I60" s="5"/>
      <c r="J60" s="63"/>
      <c r="K60" s="63"/>
      <c r="L60" s="4"/>
      <c r="M60" s="63"/>
      <c r="N60" s="63"/>
      <c r="O60" s="63"/>
      <c r="P60" s="1"/>
      <c r="Q60" s="1"/>
      <c r="R60" s="1"/>
      <c r="S60" s="4"/>
      <c r="T60" s="1"/>
      <c r="U60" s="1"/>
      <c r="V60" s="6"/>
      <c r="W60" s="4"/>
      <c r="X60" s="6"/>
      <c r="Y60" s="1"/>
      <c r="Z60" s="1"/>
      <c r="AA60" s="4"/>
      <c r="AB60" s="1"/>
      <c r="AC60" s="1"/>
      <c r="AD60" s="1"/>
    </row>
    <row r="61" spans="1:30" x14ac:dyDescent="0.25">
      <c r="A61" s="63" t="s">
        <v>103</v>
      </c>
      <c r="B61" s="63"/>
      <c r="C61" s="63"/>
      <c r="D61" s="4"/>
      <c r="E61" s="63"/>
      <c r="F61" s="63"/>
      <c r="G61" s="5"/>
      <c r="H61" s="4"/>
      <c r="I61" s="5"/>
      <c r="J61" s="63"/>
      <c r="K61" s="63"/>
      <c r="L61" s="4"/>
      <c r="M61" s="63"/>
      <c r="N61" s="63"/>
      <c r="O61" s="63"/>
      <c r="P61" s="1"/>
      <c r="Q61" s="1"/>
      <c r="R61" s="1"/>
      <c r="S61" s="4"/>
      <c r="T61" s="1"/>
      <c r="U61" s="1"/>
      <c r="V61" s="6"/>
      <c r="W61" s="4"/>
      <c r="X61" s="6"/>
      <c r="Y61" s="1"/>
      <c r="Z61" s="1"/>
      <c r="AA61" s="4"/>
      <c r="AB61" s="1"/>
      <c r="AC61" s="1"/>
      <c r="AD61" s="1"/>
    </row>
    <row r="62" spans="1:30" x14ac:dyDescent="0.25">
      <c r="A62" s="63" t="s">
        <v>105</v>
      </c>
      <c r="B62" s="63"/>
      <c r="C62" s="63"/>
      <c r="D62" s="4"/>
      <c r="E62" s="63"/>
      <c r="F62" s="63"/>
      <c r="G62" s="5"/>
      <c r="H62" s="4"/>
      <c r="I62" s="5"/>
      <c r="J62" s="63"/>
      <c r="K62" s="63"/>
      <c r="L62" s="4"/>
      <c r="M62" s="63"/>
      <c r="N62" s="63"/>
      <c r="O62" s="63"/>
      <c r="P62" s="1"/>
      <c r="Q62" s="1"/>
      <c r="R62" s="1"/>
      <c r="S62" s="4"/>
      <c r="T62" s="1"/>
      <c r="U62" s="1"/>
      <c r="V62" s="6"/>
      <c r="W62" s="4"/>
      <c r="X62" s="6"/>
      <c r="Y62" s="1"/>
      <c r="Z62" s="1"/>
      <c r="AA62" s="4"/>
      <c r="AB62" s="1"/>
      <c r="AC62" s="1"/>
      <c r="AD62" s="1"/>
    </row>
    <row r="63" spans="1:30" ht="25.5" x14ac:dyDescent="0.25">
      <c r="A63" s="63" t="s">
        <v>119</v>
      </c>
      <c r="B63" s="63"/>
      <c r="C63" s="63"/>
      <c r="D63" s="4"/>
      <c r="E63" s="63"/>
      <c r="F63" s="63"/>
      <c r="G63" s="5"/>
      <c r="H63" s="4"/>
      <c r="I63" s="5"/>
      <c r="J63" s="63"/>
      <c r="K63" s="63"/>
      <c r="L63" s="4"/>
      <c r="M63" s="63"/>
      <c r="N63" s="63"/>
      <c r="O63" s="63"/>
      <c r="P63" s="1"/>
      <c r="Q63" s="1"/>
      <c r="R63" s="1"/>
      <c r="S63" s="4"/>
      <c r="T63" s="1"/>
      <c r="U63" s="1"/>
      <c r="V63" s="6"/>
      <c r="W63" s="4"/>
      <c r="X63" s="6"/>
      <c r="Y63" s="1"/>
      <c r="Z63" s="1"/>
      <c r="AA63" s="4"/>
      <c r="AB63" s="1"/>
      <c r="AC63" s="1"/>
      <c r="AD63" s="1"/>
    </row>
    <row r="64" spans="1:30" x14ac:dyDescent="0.25">
      <c r="A64" s="63" t="s">
        <v>120</v>
      </c>
      <c r="B64" s="63"/>
      <c r="C64" s="63"/>
      <c r="D64" s="4"/>
      <c r="E64" s="63"/>
      <c r="F64" s="63"/>
      <c r="G64" s="5"/>
      <c r="H64" s="4"/>
      <c r="I64" s="5"/>
      <c r="J64" s="63"/>
      <c r="K64" s="63"/>
      <c r="L64" s="4"/>
      <c r="M64" s="63"/>
      <c r="N64" s="63"/>
      <c r="O64" s="63"/>
      <c r="P64" s="1"/>
      <c r="Q64" s="1"/>
      <c r="R64" s="1"/>
      <c r="S64" s="4"/>
      <c r="T64" s="1"/>
      <c r="U64" s="1"/>
      <c r="V64" s="6"/>
      <c r="W64" s="4"/>
      <c r="X64" s="6"/>
      <c r="Y64" s="1"/>
      <c r="Z64" s="1"/>
      <c r="AA64" s="4"/>
      <c r="AB64" s="1"/>
      <c r="AC64" s="1"/>
      <c r="AD64" s="1"/>
    </row>
    <row r="65" spans="1:30" ht="25.5" x14ac:dyDescent="0.25">
      <c r="A65" s="63" t="s">
        <v>121</v>
      </c>
      <c r="B65" s="63"/>
      <c r="C65" s="63"/>
      <c r="D65" s="4"/>
      <c r="E65" s="63"/>
      <c r="F65" s="63"/>
      <c r="G65" s="5"/>
      <c r="H65" s="4"/>
      <c r="I65" s="5"/>
      <c r="J65" s="63"/>
      <c r="K65" s="63"/>
      <c r="L65" s="4"/>
      <c r="M65" s="63"/>
      <c r="N65" s="63"/>
      <c r="O65" s="63"/>
      <c r="P65" s="1"/>
      <c r="Q65" s="1"/>
      <c r="R65" s="1"/>
      <c r="S65" s="4"/>
      <c r="T65" s="1"/>
      <c r="U65" s="1"/>
      <c r="V65" s="6"/>
      <c r="W65" s="4"/>
      <c r="X65" s="6"/>
      <c r="Y65" s="1"/>
      <c r="Z65" s="1"/>
      <c r="AA65" s="4"/>
      <c r="AB65" s="1"/>
      <c r="AC65" s="1"/>
      <c r="AD65" s="1"/>
    </row>
    <row r="66" spans="1:30" x14ac:dyDescent="0.25">
      <c r="A66" s="63" t="s">
        <v>122</v>
      </c>
      <c r="B66" s="63"/>
      <c r="C66" s="63"/>
      <c r="D66" s="4"/>
      <c r="E66" s="63"/>
      <c r="F66" s="63"/>
      <c r="G66" s="5"/>
      <c r="H66" s="4"/>
      <c r="I66" s="5"/>
      <c r="J66" s="63"/>
      <c r="K66" s="63"/>
      <c r="L66" s="4"/>
      <c r="M66" s="63"/>
      <c r="N66" s="63"/>
      <c r="O66" s="63"/>
      <c r="P66" s="1"/>
      <c r="Q66" s="1"/>
      <c r="R66" s="1"/>
      <c r="S66" s="4"/>
      <c r="T66" s="1"/>
      <c r="U66" s="1"/>
      <c r="V66" s="6"/>
      <c r="W66" s="4"/>
      <c r="X66" s="6"/>
      <c r="Y66" s="1"/>
      <c r="Z66" s="1"/>
      <c r="AA66" s="4"/>
      <c r="AB66" s="1"/>
      <c r="AC66" s="1"/>
      <c r="AD66" s="1"/>
    </row>
    <row r="67" spans="1:30" x14ac:dyDescent="0.25">
      <c r="A67" s="63" t="s">
        <v>123</v>
      </c>
      <c r="B67" s="63"/>
      <c r="C67" s="63"/>
      <c r="D67" s="4"/>
      <c r="E67" s="63"/>
      <c r="F67" s="63"/>
      <c r="G67" s="5"/>
      <c r="H67" s="4"/>
      <c r="I67" s="5"/>
      <c r="J67" s="63"/>
      <c r="K67" s="63"/>
      <c r="L67" s="4"/>
      <c r="M67" s="63"/>
      <c r="N67" s="63"/>
      <c r="O67" s="63"/>
      <c r="P67" s="1"/>
      <c r="Q67" s="1"/>
      <c r="R67" s="1"/>
      <c r="S67" s="4"/>
      <c r="T67" s="1"/>
      <c r="U67" s="1"/>
      <c r="V67" s="6"/>
      <c r="W67" s="4"/>
      <c r="X67" s="6"/>
      <c r="Y67" s="1"/>
      <c r="Z67" s="1"/>
      <c r="AA67" s="4"/>
      <c r="AB67" s="1"/>
      <c r="AC67" s="1"/>
      <c r="AD67" s="1"/>
    </row>
    <row r="68" spans="1:30" x14ac:dyDescent="0.25">
      <c r="A68" s="63" t="s">
        <v>124</v>
      </c>
      <c r="B68" s="63"/>
      <c r="C68" s="63"/>
      <c r="D68" s="4"/>
      <c r="E68" s="63"/>
      <c r="F68" s="63"/>
      <c r="G68" s="5"/>
      <c r="H68" s="4"/>
      <c r="I68" s="5"/>
      <c r="J68" s="63"/>
      <c r="K68" s="63"/>
      <c r="L68" s="4"/>
      <c r="M68" s="63"/>
      <c r="N68" s="63"/>
      <c r="O68" s="63"/>
      <c r="P68" s="1"/>
      <c r="Q68" s="1"/>
      <c r="R68" s="1"/>
      <c r="S68" s="4"/>
      <c r="T68" s="1"/>
      <c r="U68" s="1"/>
      <c r="V68" s="6"/>
      <c r="W68" s="4"/>
      <c r="X68" s="6"/>
      <c r="Y68" s="1"/>
      <c r="Z68" s="1"/>
      <c r="AA68" s="4"/>
      <c r="AB68" s="1"/>
      <c r="AC68" s="1"/>
      <c r="AD68" s="1"/>
    </row>
    <row r="69" spans="1:30" x14ac:dyDescent="0.25">
      <c r="A69" s="63" t="s">
        <v>125</v>
      </c>
      <c r="B69" s="63"/>
      <c r="C69" s="63"/>
      <c r="D69" s="4"/>
      <c r="E69" s="63"/>
      <c r="F69" s="63"/>
      <c r="G69" s="5"/>
      <c r="H69" s="4"/>
      <c r="I69" s="5"/>
      <c r="J69" s="63"/>
      <c r="K69" s="63"/>
      <c r="L69" s="4"/>
      <c r="M69" s="63"/>
      <c r="N69" s="63"/>
      <c r="O69" s="63"/>
      <c r="P69" s="1"/>
      <c r="Q69" s="1"/>
      <c r="R69" s="1"/>
      <c r="S69" s="4"/>
      <c r="T69" s="1"/>
      <c r="U69" s="1"/>
      <c r="V69" s="6"/>
      <c r="W69" s="4"/>
      <c r="X69" s="6"/>
      <c r="Y69" s="1"/>
      <c r="Z69" s="1"/>
      <c r="AA69" s="4"/>
      <c r="AB69" s="1"/>
      <c r="AC69" s="1"/>
      <c r="AD69" s="1"/>
    </row>
    <row r="70" spans="1:30" x14ac:dyDescent="0.25">
      <c r="A70" s="63" t="s">
        <v>126</v>
      </c>
      <c r="B70" s="63"/>
      <c r="C70" s="63"/>
      <c r="D70" s="4"/>
      <c r="E70" s="63"/>
      <c r="F70" s="63"/>
      <c r="G70" s="5"/>
      <c r="H70" s="4"/>
      <c r="I70" s="5"/>
      <c r="J70" s="63"/>
      <c r="K70" s="63"/>
      <c r="L70" s="4"/>
      <c r="M70" s="63"/>
      <c r="N70" s="63"/>
      <c r="O70" s="63"/>
      <c r="P70" s="1"/>
      <c r="Q70" s="1"/>
      <c r="R70" s="1"/>
      <c r="S70" s="4"/>
      <c r="T70" s="1"/>
      <c r="U70" s="1"/>
      <c r="V70" s="6"/>
      <c r="W70" s="4"/>
      <c r="X70" s="6"/>
      <c r="Y70" s="1"/>
      <c r="Z70" s="1"/>
      <c r="AA70" s="4"/>
      <c r="AB70" s="1"/>
      <c r="AC70" s="1"/>
      <c r="AD70" s="1"/>
    </row>
    <row r="71" spans="1:30" x14ac:dyDescent="0.25">
      <c r="A71" s="63" t="s">
        <v>127</v>
      </c>
      <c r="B71" s="63"/>
      <c r="C71" s="63"/>
      <c r="D71" s="4"/>
      <c r="E71" s="63"/>
      <c r="F71" s="63"/>
      <c r="G71" s="5"/>
      <c r="H71" s="4"/>
      <c r="I71" s="5"/>
      <c r="J71" s="63"/>
      <c r="K71" s="63"/>
      <c r="L71" s="4"/>
      <c r="M71" s="63"/>
      <c r="N71" s="63"/>
      <c r="O71" s="63"/>
      <c r="P71" s="1"/>
      <c r="Q71" s="1"/>
      <c r="R71" s="1"/>
      <c r="S71" s="4"/>
      <c r="T71" s="1"/>
      <c r="U71" s="1"/>
      <c r="V71" s="6"/>
      <c r="W71" s="4"/>
      <c r="X71" s="6"/>
      <c r="Y71" s="1"/>
      <c r="Z71" s="1"/>
      <c r="AA71" s="4"/>
      <c r="AB71" s="1"/>
      <c r="AC71" s="1"/>
      <c r="AD71" s="1"/>
    </row>
    <row r="72" spans="1:30" ht="25.5" x14ac:dyDescent="0.25">
      <c r="A72" s="63" t="s">
        <v>128</v>
      </c>
      <c r="B72" s="63"/>
      <c r="C72" s="63"/>
      <c r="D72" s="4"/>
      <c r="E72" s="63"/>
      <c r="F72" s="63"/>
      <c r="G72" s="5"/>
      <c r="H72" s="4"/>
      <c r="I72" s="5"/>
      <c r="J72" s="63"/>
      <c r="K72" s="63"/>
      <c r="L72" s="4"/>
      <c r="M72" s="63"/>
      <c r="N72" s="63"/>
      <c r="O72" s="63"/>
      <c r="P72" s="1"/>
      <c r="Q72" s="1"/>
      <c r="R72" s="1"/>
      <c r="S72" s="4"/>
      <c r="T72" s="1"/>
      <c r="U72" s="1"/>
      <c r="V72" s="6"/>
      <c r="W72" s="4"/>
      <c r="X72" s="6"/>
      <c r="Y72" s="1"/>
      <c r="Z72" s="1"/>
      <c r="AA72" s="4"/>
      <c r="AB72" s="1"/>
      <c r="AC72" s="1"/>
      <c r="AD72" s="1"/>
    </row>
    <row r="73" spans="1:30" x14ac:dyDescent="0.25">
      <c r="A73" s="63" t="s">
        <v>129</v>
      </c>
      <c r="B73" s="63"/>
      <c r="C73" s="63"/>
      <c r="D73" s="4"/>
      <c r="E73" s="63"/>
      <c r="F73" s="63"/>
      <c r="G73" s="5"/>
      <c r="H73" s="4"/>
      <c r="I73" s="5"/>
      <c r="J73" s="63"/>
      <c r="K73" s="63"/>
      <c r="L73" s="4"/>
      <c r="M73" s="63"/>
      <c r="N73" s="63"/>
      <c r="O73" s="63"/>
      <c r="P73" s="1"/>
      <c r="Q73" s="1"/>
      <c r="R73" s="1"/>
      <c r="S73" s="4"/>
      <c r="T73" s="1"/>
      <c r="U73" s="1"/>
      <c r="V73" s="6"/>
      <c r="W73" s="4"/>
      <c r="X73" s="6"/>
      <c r="Y73" s="1"/>
      <c r="Z73" s="1"/>
      <c r="AA73" s="4"/>
      <c r="AB73" s="1"/>
      <c r="AC73" s="1"/>
      <c r="AD73" s="1"/>
    </row>
    <row r="74" spans="1:30" x14ac:dyDescent="0.25">
      <c r="A74" s="63" t="s">
        <v>101</v>
      </c>
      <c r="B74" s="63"/>
      <c r="C74" s="63"/>
      <c r="D74" s="4"/>
      <c r="E74" s="63"/>
      <c r="F74" s="63"/>
      <c r="G74" s="5"/>
      <c r="H74" s="4"/>
      <c r="I74" s="5"/>
      <c r="J74" s="63"/>
      <c r="K74" s="63"/>
      <c r="L74" s="4"/>
      <c r="M74" s="63"/>
      <c r="N74" s="63"/>
      <c r="O74" s="63"/>
      <c r="P74" s="1"/>
      <c r="Q74" s="1"/>
      <c r="R74" s="1"/>
      <c r="S74" s="4"/>
      <c r="T74" s="1"/>
      <c r="U74" s="1"/>
      <c r="V74" s="6"/>
      <c r="W74" s="4"/>
      <c r="X74" s="6"/>
      <c r="Y74" s="1"/>
      <c r="Z74" s="1"/>
      <c r="AA74" s="4"/>
      <c r="AB74" s="1"/>
      <c r="AC74" s="1"/>
      <c r="AD74" s="1"/>
    </row>
    <row r="75" spans="1:30" x14ac:dyDescent="0.25">
      <c r="A75" s="63" t="s">
        <v>130</v>
      </c>
      <c r="B75" s="63"/>
      <c r="C75" s="63"/>
      <c r="D75" s="4"/>
      <c r="E75" s="63"/>
      <c r="F75" s="63"/>
      <c r="G75" s="5"/>
      <c r="H75" s="4"/>
      <c r="I75" s="5"/>
      <c r="J75" s="63"/>
      <c r="K75" s="63"/>
      <c r="L75" s="4"/>
      <c r="M75" s="63"/>
      <c r="N75" s="63"/>
      <c r="O75" s="63"/>
      <c r="P75" s="1"/>
      <c r="Q75" s="1"/>
      <c r="R75" s="1"/>
      <c r="S75" s="4"/>
      <c r="T75" s="1"/>
      <c r="U75" s="1"/>
      <c r="V75" s="6"/>
      <c r="W75" s="4"/>
      <c r="X75" s="6"/>
      <c r="Y75" s="1"/>
      <c r="Z75" s="1"/>
      <c r="AA75" s="4"/>
      <c r="AB75" s="1"/>
      <c r="AC75" s="1"/>
      <c r="AD75" s="1"/>
    </row>
    <row r="76" spans="1:30" ht="38.25" x14ac:dyDescent="0.25">
      <c r="A76" s="63" t="s">
        <v>131</v>
      </c>
      <c r="B76" s="63"/>
      <c r="C76" s="63"/>
      <c r="D76" s="4"/>
      <c r="E76" s="63"/>
      <c r="F76" s="63"/>
      <c r="G76" s="5"/>
      <c r="H76" s="4"/>
      <c r="I76" s="5"/>
      <c r="J76" s="63"/>
      <c r="K76" s="63"/>
      <c r="L76" s="4"/>
      <c r="M76" s="63"/>
      <c r="N76" s="63"/>
      <c r="O76" s="63"/>
      <c r="P76" s="1"/>
      <c r="Q76" s="1"/>
      <c r="R76" s="1"/>
      <c r="S76" s="4"/>
      <c r="T76" s="1"/>
      <c r="U76" s="1"/>
      <c r="V76" s="6"/>
      <c r="W76" s="4"/>
      <c r="X76" s="6"/>
      <c r="Y76" s="1"/>
      <c r="Z76" s="1"/>
      <c r="AA76" s="4"/>
      <c r="AB76" s="1"/>
      <c r="AC76" s="1"/>
      <c r="AD76" s="1"/>
    </row>
    <row r="77" spans="1:30" x14ac:dyDescent="0.25">
      <c r="A77" s="63" t="s">
        <v>132</v>
      </c>
      <c r="B77" s="63"/>
      <c r="C77" s="63"/>
      <c r="D77" s="4"/>
      <c r="E77" s="63"/>
      <c r="F77" s="63"/>
      <c r="G77" s="5"/>
      <c r="H77" s="4"/>
      <c r="I77" s="5"/>
      <c r="J77" s="63"/>
      <c r="K77" s="63"/>
      <c r="L77" s="4"/>
      <c r="M77" s="63"/>
      <c r="N77" s="63"/>
      <c r="O77" s="63"/>
      <c r="P77" s="1"/>
      <c r="Q77" s="1"/>
      <c r="R77" s="1"/>
      <c r="S77" s="4"/>
      <c r="T77" s="1"/>
      <c r="U77" s="1"/>
      <c r="V77" s="6"/>
      <c r="W77" s="4"/>
      <c r="X77" s="6"/>
      <c r="Y77" s="1"/>
      <c r="Z77" s="1"/>
      <c r="AA77" s="4"/>
      <c r="AB77" s="1"/>
      <c r="AC77" s="1"/>
      <c r="AD77" s="1"/>
    </row>
    <row r="78" spans="1:30" x14ac:dyDescent="0.25">
      <c r="A78" s="63" t="s">
        <v>133</v>
      </c>
      <c r="B78" s="63"/>
      <c r="C78" s="63"/>
      <c r="D78" s="4"/>
      <c r="E78" s="63"/>
      <c r="F78" s="63"/>
      <c r="G78" s="5"/>
      <c r="H78" s="4"/>
      <c r="I78" s="5"/>
      <c r="J78" s="63"/>
      <c r="K78" s="63"/>
      <c r="L78" s="4"/>
      <c r="M78" s="63"/>
      <c r="N78" s="63"/>
      <c r="O78" s="63"/>
      <c r="P78" s="1"/>
      <c r="Q78" s="1"/>
      <c r="R78" s="1"/>
      <c r="S78" s="4"/>
      <c r="T78" s="1"/>
      <c r="U78" s="1"/>
      <c r="V78" s="6"/>
      <c r="W78" s="4"/>
      <c r="X78" s="6"/>
      <c r="Y78" s="1"/>
      <c r="Z78" s="1"/>
      <c r="AA78" s="4"/>
      <c r="AB78" s="1"/>
      <c r="AC78" s="1"/>
      <c r="AD78" s="1"/>
    </row>
    <row r="79" spans="1:30" x14ac:dyDescent="0.25">
      <c r="A79" s="63" t="s">
        <v>134</v>
      </c>
      <c r="B79" s="63"/>
      <c r="C79" s="63"/>
      <c r="D79" s="4"/>
      <c r="E79" s="63"/>
      <c r="F79" s="63"/>
      <c r="G79" s="5"/>
      <c r="H79" s="4"/>
      <c r="I79" s="5"/>
      <c r="J79" s="63"/>
      <c r="K79" s="63"/>
      <c r="L79" s="4"/>
      <c r="M79" s="63"/>
      <c r="N79" s="63"/>
      <c r="O79" s="63"/>
      <c r="P79" s="1"/>
      <c r="Q79" s="1"/>
      <c r="R79" s="1"/>
      <c r="S79" s="4"/>
      <c r="T79" s="1"/>
      <c r="U79" s="1"/>
      <c r="V79" s="6"/>
      <c r="W79" s="4"/>
      <c r="X79" s="6"/>
      <c r="Y79" s="1"/>
      <c r="Z79" s="1"/>
      <c r="AA79" s="4"/>
      <c r="AB79" s="1"/>
      <c r="AC79" s="1"/>
      <c r="AD79" s="1"/>
    </row>
    <row r="80" spans="1:30" ht="25.5" x14ac:dyDescent="0.25">
      <c r="A80" s="63" t="s">
        <v>135</v>
      </c>
      <c r="B80" s="63"/>
      <c r="C80" s="63"/>
      <c r="D80" s="4"/>
      <c r="E80" s="63"/>
      <c r="F80" s="63"/>
      <c r="G80" s="5"/>
      <c r="H80" s="4"/>
      <c r="I80" s="5"/>
      <c r="J80" s="63"/>
      <c r="K80" s="63"/>
      <c r="L80" s="4"/>
      <c r="M80" s="63"/>
      <c r="N80" s="63"/>
      <c r="O80" s="63"/>
      <c r="P80" s="1"/>
      <c r="Q80" s="1"/>
      <c r="R80" s="1"/>
      <c r="S80" s="4"/>
      <c r="T80" s="1"/>
      <c r="U80" s="1"/>
      <c r="V80" s="6"/>
      <c r="W80" s="4"/>
      <c r="X80" s="6"/>
      <c r="Y80" s="1"/>
      <c r="Z80" s="1"/>
      <c r="AA80" s="4"/>
      <c r="AB80" s="1"/>
      <c r="AC80" s="1"/>
      <c r="AD80" s="1"/>
    </row>
    <row r="81" spans="1:30" x14ac:dyDescent="0.25">
      <c r="A81" s="63" t="s">
        <v>136</v>
      </c>
      <c r="B81" s="63"/>
      <c r="C81" s="63"/>
      <c r="D81" s="4"/>
      <c r="E81" s="63"/>
      <c r="F81" s="63"/>
      <c r="G81" s="5"/>
      <c r="H81" s="4"/>
      <c r="I81" s="5"/>
      <c r="J81" s="63"/>
      <c r="K81" s="63"/>
      <c r="L81" s="4"/>
      <c r="M81" s="63"/>
      <c r="N81" s="63"/>
      <c r="O81" s="63"/>
      <c r="P81" s="1"/>
      <c r="Q81" s="1"/>
      <c r="R81" s="1"/>
      <c r="S81" s="4"/>
      <c r="T81" s="1"/>
      <c r="U81" s="1"/>
      <c r="V81" s="6"/>
      <c r="W81" s="4"/>
      <c r="X81" s="6"/>
      <c r="Y81" s="1"/>
      <c r="Z81" s="1"/>
      <c r="AA81" s="4"/>
      <c r="AB81" s="1"/>
      <c r="AC81" s="1"/>
      <c r="AD81" s="1"/>
    </row>
    <row r="82" spans="1:30" ht="25.5" x14ac:dyDescent="0.25">
      <c r="A82" s="63" t="s">
        <v>137</v>
      </c>
      <c r="B82" s="63"/>
      <c r="C82" s="63"/>
      <c r="D82" s="4"/>
      <c r="E82" s="63"/>
      <c r="F82" s="63"/>
      <c r="G82" s="5"/>
      <c r="H82" s="4"/>
      <c r="I82" s="5"/>
      <c r="J82" s="63"/>
      <c r="K82" s="63"/>
      <c r="L82" s="4"/>
      <c r="M82" s="63"/>
      <c r="N82" s="63"/>
      <c r="O82" s="63"/>
      <c r="P82" s="1"/>
      <c r="Q82" s="1"/>
      <c r="R82" s="1"/>
      <c r="S82" s="4"/>
      <c r="T82" s="1"/>
      <c r="U82" s="1"/>
      <c r="V82" s="6"/>
      <c r="W82" s="4"/>
      <c r="X82" s="6"/>
      <c r="Y82" s="1"/>
      <c r="Z82" s="1"/>
      <c r="AA82" s="4"/>
      <c r="AB82" s="1"/>
      <c r="AC82" s="1"/>
      <c r="AD82" s="1"/>
    </row>
    <row r="83" spans="1:30" x14ac:dyDescent="0.25">
      <c r="A83" s="63" t="s">
        <v>138</v>
      </c>
      <c r="B83" s="63"/>
      <c r="C83" s="63"/>
      <c r="D83" s="4"/>
      <c r="E83" s="63"/>
      <c r="F83" s="63"/>
      <c r="G83" s="5"/>
      <c r="H83" s="4"/>
      <c r="I83" s="5"/>
      <c r="J83" s="63"/>
      <c r="K83" s="63"/>
      <c r="L83" s="4"/>
      <c r="M83" s="63"/>
      <c r="N83" s="63"/>
      <c r="O83" s="63"/>
      <c r="P83" s="1"/>
      <c r="Q83" s="1"/>
      <c r="R83" s="1"/>
      <c r="S83" s="4"/>
      <c r="T83" s="1"/>
      <c r="U83" s="1"/>
      <c r="V83" s="6"/>
      <c r="W83" s="4"/>
      <c r="X83" s="6"/>
      <c r="Y83" s="1"/>
      <c r="Z83" s="1"/>
      <c r="AA83" s="4"/>
      <c r="AB83" s="1"/>
      <c r="AC83" s="1"/>
      <c r="AD83" s="1"/>
    </row>
    <row r="84" spans="1:30" x14ac:dyDescent="0.25">
      <c r="A84" s="63" t="s">
        <v>139</v>
      </c>
      <c r="B84" s="63"/>
      <c r="C84" s="63"/>
      <c r="D84" s="4"/>
      <c r="E84" s="63"/>
      <c r="F84" s="63"/>
      <c r="G84" s="5"/>
      <c r="H84" s="4"/>
      <c r="I84" s="5"/>
      <c r="J84" s="63"/>
      <c r="K84" s="63"/>
      <c r="L84" s="4"/>
      <c r="M84" s="63"/>
      <c r="N84" s="63"/>
      <c r="O84" s="63"/>
      <c r="P84" s="1"/>
      <c r="Q84" s="1"/>
      <c r="R84" s="1"/>
      <c r="S84" s="4"/>
      <c r="T84" s="1"/>
      <c r="U84" s="1"/>
      <c r="V84" s="6"/>
      <c r="W84" s="4"/>
      <c r="X84" s="6"/>
      <c r="Y84" s="1"/>
      <c r="Z84" s="1"/>
      <c r="AA84" s="4"/>
      <c r="AB84" s="1"/>
      <c r="AC84" s="1"/>
      <c r="AD84" s="1"/>
    </row>
    <row r="85" spans="1:30" x14ac:dyDescent="0.25">
      <c r="A85" s="63" t="s">
        <v>140</v>
      </c>
      <c r="B85" s="63"/>
      <c r="C85" s="63"/>
      <c r="D85" s="4"/>
      <c r="E85" s="63"/>
      <c r="F85" s="63"/>
      <c r="G85" s="5"/>
      <c r="H85" s="4"/>
      <c r="I85" s="5"/>
      <c r="J85" s="63"/>
      <c r="K85" s="63"/>
      <c r="L85" s="4"/>
      <c r="M85" s="63"/>
      <c r="N85" s="63"/>
      <c r="O85" s="63"/>
      <c r="P85" s="1"/>
      <c r="Q85" s="1"/>
      <c r="R85" s="1"/>
      <c r="S85" s="4"/>
      <c r="T85" s="1"/>
      <c r="U85" s="1"/>
      <c r="V85" s="6"/>
      <c r="W85" s="4"/>
      <c r="X85" s="6"/>
      <c r="Y85" s="1"/>
      <c r="Z85" s="1"/>
      <c r="AA85" s="4"/>
      <c r="AB85" s="1"/>
      <c r="AC85" s="1"/>
      <c r="AD85" s="1"/>
    </row>
    <row r="86" spans="1:30" x14ac:dyDescent="0.25">
      <c r="A86" s="63" t="s">
        <v>141</v>
      </c>
      <c r="B86" s="63"/>
      <c r="C86" s="63"/>
      <c r="D86" s="4"/>
      <c r="E86" s="63"/>
      <c r="F86" s="63"/>
      <c r="G86" s="5"/>
      <c r="H86" s="4"/>
      <c r="I86" s="5"/>
      <c r="J86" s="63"/>
      <c r="K86" s="63"/>
      <c r="L86" s="4"/>
      <c r="M86" s="63"/>
      <c r="N86" s="63"/>
      <c r="O86" s="63"/>
      <c r="P86" s="1"/>
      <c r="Q86" s="1"/>
      <c r="R86" s="1"/>
      <c r="S86" s="4"/>
      <c r="T86" s="1"/>
      <c r="U86" s="1"/>
      <c r="V86" s="6"/>
      <c r="W86" s="4"/>
      <c r="X86" s="6"/>
      <c r="Y86" s="1"/>
      <c r="Z86" s="1"/>
      <c r="AA86" s="4"/>
      <c r="AB86" s="1"/>
      <c r="AC86" s="1"/>
      <c r="AD86" s="1"/>
    </row>
    <row r="87" spans="1:30" ht="25.5" x14ac:dyDescent="0.25">
      <c r="A87" s="63" t="s">
        <v>142</v>
      </c>
      <c r="B87" s="63"/>
      <c r="C87" s="63"/>
      <c r="D87" s="4"/>
      <c r="E87" s="63"/>
      <c r="F87" s="63"/>
      <c r="G87" s="5"/>
      <c r="H87" s="4"/>
      <c r="I87" s="5"/>
      <c r="J87" s="63"/>
      <c r="K87" s="63"/>
      <c r="L87" s="4"/>
      <c r="M87" s="63"/>
      <c r="N87" s="63"/>
      <c r="O87" s="63"/>
      <c r="P87" s="1"/>
      <c r="Q87" s="1"/>
      <c r="R87" s="1"/>
      <c r="S87" s="4"/>
      <c r="T87" s="1"/>
      <c r="U87" s="1"/>
      <c r="V87" s="6"/>
      <c r="W87" s="4"/>
      <c r="X87" s="6"/>
      <c r="Y87" s="1"/>
      <c r="Z87" s="1"/>
      <c r="AA87" s="4"/>
      <c r="AB87" s="1"/>
      <c r="AC87" s="1"/>
      <c r="AD87" s="1"/>
    </row>
    <row r="88" spans="1:30" x14ac:dyDescent="0.25">
      <c r="A88" s="63" t="s">
        <v>143</v>
      </c>
      <c r="B88" s="63"/>
      <c r="C88" s="63"/>
      <c r="D88" s="4"/>
      <c r="E88" s="63"/>
      <c r="F88" s="63"/>
      <c r="G88" s="5"/>
      <c r="H88" s="4"/>
      <c r="I88" s="5"/>
      <c r="J88" s="63"/>
      <c r="K88" s="63"/>
      <c r="L88" s="4"/>
      <c r="M88" s="63"/>
      <c r="N88" s="63"/>
      <c r="O88" s="63"/>
      <c r="P88" s="1"/>
      <c r="Q88" s="1"/>
      <c r="R88" s="1"/>
      <c r="S88" s="4"/>
      <c r="T88" s="1"/>
      <c r="U88" s="1"/>
      <c r="V88" s="6"/>
      <c r="W88" s="4"/>
      <c r="X88" s="6"/>
      <c r="Y88" s="1"/>
      <c r="Z88" s="1"/>
      <c r="AA88" s="4"/>
      <c r="AB88" s="1"/>
      <c r="AC88" s="1"/>
      <c r="AD88" s="1"/>
    </row>
    <row r="89" spans="1:30" x14ac:dyDescent="0.25">
      <c r="A89" s="63" t="s">
        <v>144</v>
      </c>
      <c r="B89" s="63"/>
      <c r="C89" s="63"/>
      <c r="D89" s="4"/>
      <c r="E89" s="63"/>
      <c r="F89" s="63"/>
      <c r="G89" s="5"/>
      <c r="H89" s="4"/>
      <c r="I89" s="5"/>
      <c r="J89" s="63"/>
      <c r="K89" s="63"/>
      <c r="L89" s="4"/>
      <c r="M89" s="63"/>
      <c r="N89" s="63"/>
      <c r="O89" s="63"/>
      <c r="P89" s="1"/>
      <c r="Q89" s="1"/>
      <c r="R89" s="1"/>
      <c r="S89" s="4"/>
      <c r="T89" s="1"/>
      <c r="U89" s="1"/>
      <c r="V89" s="6"/>
      <c r="W89" s="4"/>
      <c r="X89" s="6"/>
      <c r="Y89" s="1"/>
      <c r="Z89" s="1"/>
      <c r="AA89" s="4"/>
      <c r="AB89" s="1"/>
      <c r="AC89" s="1"/>
      <c r="AD89" s="1"/>
    </row>
    <row r="90" spans="1:30" x14ac:dyDescent="0.25">
      <c r="A90" s="63" t="s">
        <v>145</v>
      </c>
      <c r="B90" s="63"/>
      <c r="C90" s="63"/>
      <c r="D90" s="4"/>
      <c r="E90" s="63"/>
      <c r="F90" s="63"/>
      <c r="G90" s="5"/>
      <c r="H90" s="4"/>
      <c r="I90" s="5"/>
      <c r="J90" s="63"/>
      <c r="K90" s="63"/>
      <c r="L90" s="4"/>
      <c r="M90" s="63"/>
      <c r="N90" s="63"/>
      <c r="O90" s="63"/>
      <c r="P90" s="1"/>
      <c r="Q90" s="1"/>
      <c r="R90" s="1"/>
      <c r="S90" s="4"/>
      <c r="T90" s="1"/>
      <c r="U90" s="1"/>
      <c r="V90" s="6"/>
      <c r="W90" s="4"/>
      <c r="X90" s="6"/>
      <c r="Y90" s="1"/>
      <c r="Z90" s="1"/>
      <c r="AA90" s="4"/>
      <c r="AB90" s="1"/>
      <c r="AC90" s="1"/>
      <c r="AD90" s="1"/>
    </row>
    <row r="91" spans="1:30" ht="38.25" x14ac:dyDescent="0.25">
      <c r="A91" s="63" t="s">
        <v>146</v>
      </c>
      <c r="B91" s="63"/>
      <c r="C91" s="63"/>
      <c r="D91" s="4"/>
      <c r="E91" s="63"/>
      <c r="F91" s="63"/>
      <c r="G91" s="5"/>
      <c r="H91" s="4"/>
      <c r="I91" s="5"/>
      <c r="J91" s="63"/>
      <c r="K91" s="63"/>
      <c r="L91" s="4"/>
      <c r="M91" s="63"/>
      <c r="N91" s="63"/>
      <c r="O91" s="63"/>
      <c r="P91" s="1"/>
      <c r="Q91" s="1"/>
      <c r="R91" s="1"/>
      <c r="S91" s="4"/>
      <c r="T91" s="1"/>
      <c r="U91" s="1"/>
      <c r="V91" s="6"/>
      <c r="W91" s="4"/>
      <c r="X91" s="6"/>
      <c r="Y91" s="1"/>
      <c r="Z91" s="1"/>
      <c r="AA91" s="4"/>
      <c r="AB91" s="1"/>
      <c r="AC91" s="1"/>
      <c r="AD91" s="1"/>
    </row>
    <row r="92" spans="1:30" ht="25.5" x14ac:dyDescent="0.25">
      <c r="A92" s="63" t="s">
        <v>147</v>
      </c>
      <c r="B92" s="63"/>
      <c r="C92" s="63"/>
      <c r="D92" s="4"/>
      <c r="E92" s="63"/>
      <c r="F92" s="63"/>
      <c r="G92" s="5"/>
      <c r="H92" s="4"/>
      <c r="I92" s="5"/>
      <c r="J92" s="63"/>
      <c r="K92" s="63"/>
      <c r="L92" s="4"/>
      <c r="M92" s="63"/>
      <c r="N92" s="63"/>
      <c r="O92" s="63"/>
      <c r="P92" s="1"/>
      <c r="Q92" s="1"/>
      <c r="R92" s="1"/>
      <c r="S92" s="4"/>
      <c r="T92" s="1"/>
      <c r="U92" s="1"/>
      <c r="V92" s="6"/>
      <c r="W92" s="4"/>
      <c r="X92" s="6"/>
      <c r="Y92" s="1"/>
      <c r="Z92" s="1"/>
      <c r="AA92" s="4"/>
      <c r="AB92" s="1"/>
      <c r="AC92" s="1"/>
      <c r="AD92" s="1"/>
    </row>
    <row r="93" spans="1:30" x14ac:dyDescent="0.25">
      <c r="A93" s="63" t="s">
        <v>148</v>
      </c>
      <c r="B93" s="63"/>
      <c r="C93" s="63"/>
      <c r="D93" s="4"/>
      <c r="E93" s="63"/>
      <c r="F93" s="63"/>
      <c r="G93" s="5"/>
      <c r="H93" s="4"/>
      <c r="I93" s="5"/>
      <c r="J93" s="63"/>
      <c r="K93" s="63"/>
      <c r="L93" s="4"/>
      <c r="M93" s="63"/>
      <c r="N93" s="63"/>
      <c r="O93" s="63"/>
      <c r="P93" s="1"/>
      <c r="Q93" s="1"/>
      <c r="R93" s="1"/>
      <c r="S93" s="4"/>
      <c r="T93" s="1"/>
      <c r="U93" s="1"/>
      <c r="V93" s="6"/>
      <c r="W93" s="4"/>
      <c r="X93" s="6"/>
      <c r="Y93" s="1"/>
      <c r="Z93" s="1"/>
      <c r="AA93" s="4"/>
      <c r="AB93" s="1"/>
      <c r="AC93" s="1"/>
      <c r="AD93" s="1"/>
    </row>
    <row r="94" spans="1:30" x14ac:dyDescent="0.25">
      <c r="A94" s="2" t="s">
        <v>149</v>
      </c>
    </row>
    <row r="95" spans="1:30" x14ac:dyDescent="0.25">
      <c r="A95" s="63" t="s">
        <v>150</v>
      </c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5"/>
      <c r="Q95" s="65"/>
      <c r="R95" s="65"/>
      <c r="S95" s="65"/>
      <c r="T95" s="65"/>
      <c r="U95" s="65"/>
      <c r="V95" s="65"/>
      <c r="W95" s="1"/>
      <c r="X95" s="65"/>
      <c r="Y95" s="65"/>
      <c r="Z95" s="65"/>
      <c r="AA95" s="65"/>
      <c r="AB95" s="65"/>
      <c r="AC95" s="65"/>
      <c r="AD95" s="65"/>
    </row>
    <row r="96" spans="1:30" x14ac:dyDescent="0.25">
      <c r="A96" s="63" t="s">
        <v>151</v>
      </c>
      <c r="B96" s="63"/>
      <c r="C96" s="63"/>
      <c r="D96" s="63"/>
      <c r="E96" s="63"/>
      <c r="F96" s="63"/>
      <c r="G96" s="64"/>
      <c r="H96" s="63"/>
      <c r="I96" s="64"/>
      <c r="J96" s="63"/>
      <c r="K96" s="63"/>
      <c r="L96" s="63"/>
      <c r="M96" s="63"/>
      <c r="N96" s="63"/>
      <c r="O96" s="63"/>
      <c r="P96" s="65"/>
      <c r="Q96" s="65"/>
      <c r="R96" s="1"/>
      <c r="S96" s="65"/>
      <c r="T96" s="65"/>
      <c r="U96" s="65"/>
      <c r="V96" s="66"/>
      <c r="W96" s="65"/>
      <c r="X96" s="66"/>
      <c r="Y96" s="65"/>
      <c r="Z96" s="65"/>
      <c r="AA96" s="65"/>
      <c r="AB96" s="1"/>
      <c r="AC96" s="65"/>
      <c r="AD96" s="65"/>
    </row>
    <row r="97" spans="1:30" ht="38.25" x14ac:dyDescent="0.25">
      <c r="A97" s="63" t="s">
        <v>152</v>
      </c>
      <c r="B97" s="63"/>
      <c r="C97" s="63"/>
      <c r="D97" s="63"/>
      <c r="E97" s="63"/>
      <c r="F97" s="63"/>
      <c r="G97" s="64"/>
      <c r="H97" s="63"/>
      <c r="I97" s="64"/>
      <c r="J97" s="63"/>
      <c r="K97" s="63"/>
      <c r="L97" s="63"/>
      <c r="M97" s="63"/>
      <c r="N97" s="63"/>
      <c r="O97" s="63"/>
      <c r="P97" s="65"/>
      <c r="Q97" s="65"/>
      <c r="R97" s="1"/>
      <c r="S97" s="65"/>
      <c r="T97" s="65"/>
      <c r="U97" s="65"/>
      <c r="V97" s="66"/>
      <c r="W97" s="65"/>
      <c r="X97" s="66"/>
      <c r="Y97" s="65"/>
      <c r="Z97" s="65"/>
      <c r="AA97" s="65"/>
      <c r="AB97" s="1"/>
      <c r="AC97" s="65"/>
      <c r="AD97" s="65"/>
    </row>
    <row r="98" spans="1:30" x14ac:dyDescent="0.25">
      <c r="A98" s="2" t="s">
        <v>153</v>
      </c>
    </row>
    <row r="99" spans="1:30" x14ac:dyDescent="0.25">
      <c r="A99" s="63" t="s">
        <v>154</v>
      </c>
      <c r="B99" s="63"/>
      <c r="C99" s="63"/>
      <c r="D99" s="4"/>
      <c r="E99" s="63"/>
      <c r="F99" s="63"/>
      <c r="G99" s="5"/>
      <c r="H99" s="4"/>
      <c r="I99" s="5"/>
      <c r="J99" s="63"/>
      <c r="K99" s="63"/>
      <c r="L99" s="4"/>
      <c r="M99" s="63"/>
      <c r="N99" s="63"/>
      <c r="O99" s="63"/>
      <c r="P99" s="1"/>
      <c r="Q99" s="1"/>
      <c r="R99" s="1"/>
      <c r="S99" s="4"/>
      <c r="T99" s="1"/>
      <c r="U99" s="1"/>
      <c r="V99" s="6"/>
      <c r="W99" s="4"/>
      <c r="X99" s="6"/>
      <c r="Y99" s="1"/>
      <c r="Z99" s="1"/>
      <c r="AA99" s="4"/>
      <c r="AB99" s="1"/>
      <c r="AC99" s="1"/>
      <c r="AD99" s="1"/>
    </row>
    <row r="100" spans="1:30" ht="25.5" x14ac:dyDescent="0.25">
      <c r="A100" s="63" t="s">
        <v>155</v>
      </c>
      <c r="B100" s="63"/>
      <c r="C100" s="63"/>
      <c r="D100" s="4"/>
      <c r="E100" s="63"/>
      <c r="F100" s="63"/>
      <c r="G100" s="5"/>
      <c r="H100" s="4"/>
      <c r="I100" s="5"/>
      <c r="J100" s="63"/>
      <c r="K100" s="63"/>
      <c r="L100" s="4"/>
      <c r="M100" s="63"/>
      <c r="N100" s="63"/>
      <c r="O100" s="63"/>
      <c r="P100" s="1"/>
      <c r="Q100" s="1"/>
      <c r="R100" s="1"/>
      <c r="S100" s="4"/>
      <c r="T100" s="1"/>
      <c r="U100" s="1"/>
      <c r="V100" s="6"/>
      <c r="W100" s="4"/>
      <c r="X100" s="6"/>
      <c r="Y100" s="1"/>
      <c r="Z100" s="1"/>
      <c r="AA100" s="4"/>
      <c r="AB100" s="1"/>
      <c r="AC100" s="1"/>
      <c r="AD100" s="1"/>
    </row>
    <row r="101" spans="1:30" ht="38.25" x14ac:dyDescent="0.25">
      <c r="A101" s="63" t="s">
        <v>156</v>
      </c>
      <c r="B101" s="63"/>
      <c r="C101" s="63"/>
      <c r="D101" s="4"/>
      <c r="E101" s="63"/>
      <c r="F101" s="63"/>
      <c r="G101" s="5"/>
      <c r="H101" s="4"/>
      <c r="I101" s="5"/>
      <c r="J101" s="63"/>
      <c r="K101" s="63"/>
      <c r="L101" s="4"/>
      <c r="M101" s="63"/>
      <c r="N101" s="63"/>
      <c r="O101" s="63"/>
      <c r="P101" s="1"/>
      <c r="Q101" s="1"/>
      <c r="R101" s="1"/>
      <c r="S101" s="4"/>
      <c r="T101" s="1"/>
      <c r="U101" s="1"/>
      <c r="V101" s="6"/>
      <c r="W101" s="4"/>
      <c r="X101" s="6"/>
      <c r="Y101" s="1"/>
      <c r="Z101" s="1"/>
      <c r="AA101" s="4"/>
      <c r="AB101" s="1"/>
      <c r="AC101" s="1"/>
      <c r="AD101" s="1"/>
    </row>
    <row r="102" spans="1:30" ht="25.5" x14ac:dyDescent="0.25">
      <c r="A102" s="63" t="s">
        <v>157</v>
      </c>
      <c r="B102" s="63"/>
      <c r="C102" s="63"/>
      <c r="D102" s="4"/>
      <c r="E102" s="63"/>
      <c r="F102" s="63"/>
      <c r="G102" s="5"/>
      <c r="H102" s="4"/>
      <c r="I102" s="5"/>
      <c r="J102" s="63"/>
      <c r="K102" s="63"/>
      <c r="L102" s="4"/>
      <c r="M102" s="63"/>
      <c r="N102" s="63"/>
      <c r="O102" s="63"/>
      <c r="P102" s="1"/>
      <c r="Q102" s="1"/>
      <c r="R102" s="1"/>
      <c r="S102" s="4"/>
      <c r="T102" s="1"/>
      <c r="U102" s="1"/>
      <c r="V102" s="6"/>
      <c r="W102" s="4"/>
      <c r="X102" s="6"/>
      <c r="Y102" s="1"/>
      <c r="Z102" s="1"/>
      <c r="AA102" s="4"/>
      <c r="AB102" s="1"/>
      <c r="AC102" s="1"/>
      <c r="AD102" s="1"/>
    </row>
    <row r="103" spans="1:30" x14ac:dyDescent="0.25">
      <c r="A103" s="63" t="s">
        <v>158</v>
      </c>
      <c r="B103" s="63"/>
      <c r="C103" s="63"/>
      <c r="D103" s="4"/>
      <c r="E103" s="63"/>
      <c r="F103" s="63"/>
      <c r="G103" s="5"/>
      <c r="H103" s="4"/>
      <c r="I103" s="5"/>
      <c r="J103" s="63"/>
      <c r="K103" s="63"/>
      <c r="L103" s="4"/>
      <c r="M103" s="63"/>
      <c r="N103" s="63"/>
      <c r="O103" s="63"/>
      <c r="P103" s="1"/>
      <c r="Q103" s="1"/>
      <c r="R103" s="1"/>
      <c r="S103" s="4"/>
      <c r="T103" s="1"/>
      <c r="U103" s="1"/>
      <c r="V103" s="6"/>
      <c r="W103" s="4"/>
      <c r="X103" s="6"/>
      <c r="Y103" s="1"/>
      <c r="Z103" s="1"/>
      <c r="AA103" s="4"/>
      <c r="AB103" s="1"/>
      <c r="AC103" s="1"/>
      <c r="AD103" s="1"/>
    </row>
    <row r="104" spans="1:30" x14ac:dyDescent="0.25">
      <c r="A104" s="63" t="s">
        <v>159</v>
      </c>
      <c r="B104" s="63"/>
      <c r="C104" s="63"/>
      <c r="D104" s="4"/>
      <c r="E104" s="63"/>
      <c r="F104" s="63"/>
      <c r="G104" s="5"/>
      <c r="H104" s="4"/>
      <c r="I104" s="5"/>
      <c r="J104" s="63"/>
      <c r="K104" s="63"/>
      <c r="L104" s="4"/>
      <c r="M104" s="63"/>
      <c r="N104" s="63"/>
      <c r="O104" s="63"/>
      <c r="P104" s="1"/>
      <c r="Q104" s="1"/>
      <c r="R104" s="1"/>
      <c r="S104" s="4"/>
      <c r="T104" s="1"/>
      <c r="U104" s="1"/>
      <c r="V104" s="6"/>
      <c r="W104" s="4"/>
      <c r="X104" s="6"/>
      <c r="Y104" s="1"/>
      <c r="Z104" s="1"/>
      <c r="AA104" s="4"/>
      <c r="AB104" s="1"/>
      <c r="AC104" s="1"/>
      <c r="AD104" s="1"/>
    </row>
    <row r="105" spans="1:30" x14ac:dyDescent="0.25">
      <c r="A105" s="63" t="s">
        <v>160</v>
      </c>
      <c r="B105" s="63"/>
      <c r="C105" s="63"/>
      <c r="D105" s="4"/>
      <c r="E105" s="63"/>
      <c r="F105" s="63"/>
      <c r="G105" s="5"/>
      <c r="H105" s="4"/>
      <c r="I105" s="5"/>
      <c r="J105" s="63"/>
      <c r="K105" s="63"/>
      <c r="L105" s="4"/>
      <c r="M105" s="63"/>
      <c r="N105" s="63"/>
      <c r="O105" s="63"/>
      <c r="P105" s="1"/>
      <c r="Q105" s="1"/>
      <c r="R105" s="1"/>
      <c r="S105" s="4"/>
      <c r="T105" s="1"/>
      <c r="U105" s="1"/>
      <c r="V105" s="6"/>
      <c r="W105" s="4"/>
      <c r="X105" s="6"/>
      <c r="Y105" s="1"/>
      <c r="Z105" s="1"/>
      <c r="AA105" s="4"/>
      <c r="AB105" s="1"/>
      <c r="AC105" s="1"/>
      <c r="AD105" s="1"/>
    </row>
    <row r="106" spans="1:30" x14ac:dyDescent="0.25">
      <c r="A106" s="63" t="s">
        <v>161</v>
      </c>
      <c r="B106" s="63"/>
      <c r="C106" s="63"/>
      <c r="D106" s="4"/>
      <c r="E106" s="63"/>
      <c r="F106" s="63"/>
      <c r="G106" s="5"/>
      <c r="H106" s="4"/>
      <c r="I106" s="5"/>
      <c r="J106" s="63"/>
      <c r="K106" s="63"/>
      <c r="L106" s="4"/>
      <c r="M106" s="63"/>
      <c r="N106" s="63"/>
      <c r="O106" s="63"/>
      <c r="P106" s="1"/>
      <c r="Q106" s="1"/>
      <c r="R106" s="1"/>
      <c r="S106" s="4"/>
      <c r="T106" s="1"/>
      <c r="U106" s="1"/>
      <c r="V106" s="6"/>
      <c r="W106" s="4"/>
      <c r="X106" s="6"/>
      <c r="Y106" s="1"/>
      <c r="Z106" s="1"/>
      <c r="AA106" s="4"/>
      <c r="AB106" s="1"/>
      <c r="AC106" s="1"/>
      <c r="AD106" s="1"/>
    </row>
    <row r="107" spans="1:30" x14ac:dyDescent="0.25">
      <c r="A107" s="63" t="s">
        <v>162</v>
      </c>
      <c r="B107" s="63"/>
      <c r="C107" s="63"/>
      <c r="D107" s="4"/>
      <c r="E107" s="63"/>
      <c r="F107" s="63"/>
      <c r="G107" s="5"/>
      <c r="H107" s="4"/>
      <c r="I107" s="5"/>
      <c r="J107" s="63"/>
      <c r="K107" s="63"/>
      <c r="L107" s="4"/>
      <c r="M107" s="63"/>
      <c r="N107" s="63"/>
      <c r="O107" s="63"/>
      <c r="P107" s="1"/>
      <c r="Q107" s="1"/>
      <c r="R107" s="1"/>
      <c r="S107" s="4"/>
      <c r="T107" s="1"/>
      <c r="U107" s="1"/>
      <c r="V107" s="6"/>
      <c r="W107" s="4"/>
      <c r="X107" s="6"/>
      <c r="Y107" s="1"/>
      <c r="Z107" s="1"/>
      <c r="AA107" s="4"/>
      <c r="AB107" s="1"/>
      <c r="AC107" s="1"/>
      <c r="AD107" s="1"/>
    </row>
    <row r="108" spans="1:30" x14ac:dyDescent="0.25">
      <c r="A108" s="63" t="s">
        <v>163</v>
      </c>
      <c r="B108" s="63"/>
      <c r="C108" s="63"/>
      <c r="D108" s="4"/>
      <c r="E108" s="63"/>
      <c r="F108" s="63"/>
      <c r="G108" s="5"/>
      <c r="H108" s="4"/>
      <c r="I108" s="5"/>
      <c r="J108" s="63"/>
      <c r="K108" s="63"/>
      <c r="L108" s="4"/>
      <c r="M108" s="63"/>
      <c r="N108" s="63"/>
      <c r="O108" s="63"/>
      <c r="P108" s="1"/>
      <c r="Q108" s="1"/>
      <c r="R108" s="1"/>
      <c r="S108" s="4"/>
      <c r="T108" s="1"/>
      <c r="U108" s="1"/>
      <c r="V108" s="6"/>
      <c r="W108" s="4"/>
      <c r="X108" s="6"/>
      <c r="Y108" s="1"/>
      <c r="Z108" s="1"/>
      <c r="AA108" s="4"/>
      <c r="AB108" s="1"/>
      <c r="AC108" s="1"/>
      <c r="AD108" s="1"/>
    </row>
    <row r="109" spans="1:30" ht="25.5" x14ac:dyDescent="0.25">
      <c r="A109" s="63" t="s">
        <v>164</v>
      </c>
      <c r="B109" s="63"/>
      <c r="C109" s="63"/>
      <c r="D109" s="4"/>
      <c r="E109" s="63"/>
      <c r="F109" s="63"/>
      <c r="G109" s="5"/>
      <c r="H109" s="4"/>
      <c r="I109" s="5"/>
      <c r="J109" s="63"/>
      <c r="K109" s="63"/>
      <c r="L109" s="4"/>
      <c r="M109" s="63"/>
      <c r="N109" s="63"/>
      <c r="O109" s="63"/>
      <c r="P109" s="1"/>
      <c r="Q109" s="1"/>
      <c r="R109" s="1"/>
      <c r="S109" s="4"/>
      <c r="T109" s="1"/>
      <c r="U109" s="1"/>
      <c r="V109" s="6"/>
      <c r="W109" s="4"/>
      <c r="X109" s="6"/>
      <c r="Y109" s="1"/>
      <c r="Z109" s="1"/>
      <c r="AA109" s="4"/>
      <c r="AB109" s="1"/>
      <c r="AC109" s="1"/>
      <c r="AD109" s="1"/>
    </row>
    <row r="110" spans="1:30" ht="25.5" x14ac:dyDescent="0.25">
      <c r="A110" s="63" t="s">
        <v>165</v>
      </c>
      <c r="B110" s="63"/>
      <c r="C110" s="63"/>
      <c r="D110" s="4"/>
      <c r="E110" s="63"/>
      <c r="F110" s="63"/>
      <c r="G110" s="5"/>
      <c r="H110" s="4"/>
      <c r="I110" s="5"/>
      <c r="J110" s="63"/>
      <c r="K110" s="63"/>
      <c r="L110" s="4"/>
      <c r="M110" s="63"/>
      <c r="N110" s="63"/>
      <c r="O110" s="63"/>
      <c r="P110" s="1"/>
      <c r="Q110" s="1"/>
      <c r="R110" s="1"/>
      <c r="S110" s="4"/>
      <c r="T110" s="1"/>
      <c r="U110" s="1"/>
      <c r="V110" s="6"/>
      <c r="W110" s="4"/>
      <c r="X110" s="6"/>
      <c r="Y110" s="1"/>
      <c r="Z110" s="1"/>
      <c r="AA110" s="4"/>
      <c r="AB110" s="1"/>
      <c r="AC110" s="1"/>
      <c r="AD110" s="1"/>
    </row>
    <row r="111" spans="1:30" ht="25.5" x14ac:dyDescent="0.25">
      <c r="A111" s="63" t="s">
        <v>166</v>
      </c>
      <c r="B111" s="63"/>
      <c r="C111" s="63"/>
      <c r="D111" s="4"/>
      <c r="E111" s="63"/>
      <c r="F111" s="63"/>
      <c r="G111" s="5"/>
      <c r="H111" s="4"/>
      <c r="I111" s="5"/>
      <c r="J111" s="63"/>
      <c r="K111" s="63"/>
      <c r="L111" s="4"/>
      <c r="M111" s="63"/>
      <c r="N111" s="63"/>
      <c r="O111" s="63"/>
      <c r="P111" s="1"/>
      <c r="Q111" s="1"/>
      <c r="R111" s="1"/>
      <c r="S111" s="4"/>
      <c r="T111" s="1"/>
      <c r="U111" s="1"/>
      <c r="V111" s="6"/>
      <c r="W111" s="4"/>
      <c r="X111" s="6"/>
      <c r="Y111" s="1"/>
      <c r="Z111" s="1"/>
      <c r="AA111" s="4"/>
      <c r="AB111" s="1"/>
      <c r="AC111" s="1"/>
      <c r="AD111" s="1"/>
    </row>
    <row r="112" spans="1:30" x14ac:dyDescent="0.25">
      <c r="A112" s="63" t="s">
        <v>167</v>
      </c>
      <c r="B112" s="63"/>
      <c r="C112" s="63"/>
      <c r="D112" s="4"/>
      <c r="E112" s="63"/>
      <c r="F112" s="63"/>
      <c r="G112" s="5"/>
      <c r="H112" s="4"/>
      <c r="I112" s="5"/>
      <c r="J112" s="63"/>
      <c r="K112" s="63"/>
      <c r="L112" s="4"/>
      <c r="M112" s="63"/>
      <c r="N112" s="63"/>
      <c r="O112" s="63"/>
      <c r="P112" s="1"/>
      <c r="Q112" s="1"/>
      <c r="R112" s="1"/>
      <c r="S112" s="4"/>
      <c r="T112" s="1"/>
      <c r="U112" s="1"/>
      <c r="V112" s="6"/>
      <c r="W112" s="4"/>
      <c r="X112" s="6"/>
      <c r="Y112" s="1"/>
      <c r="Z112" s="1"/>
      <c r="AA112" s="4"/>
      <c r="AB112" s="1"/>
      <c r="AC112" s="1"/>
      <c r="AD112" s="1"/>
    </row>
    <row r="113" spans="1:30" x14ac:dyDescent="0.25">
      <c r="A113" s="63" t="s">
        <v>168</v>
      </c>
      <c r="B113" s="63"/>
      <c r="C113" s="63"/>
      <c r="D113" s="4"/>
      <c r="E113" s="63"/>
      <c r="F113" s="63"/>
      <c r="G113" s="5"/>
      <c r="H113" s="4"/>
      <c r="I113" s="5"/>
      <c r="J113" s="63"/>
      <c r="K113" s="63"/>
      <c r="L113" s="4"/>
      <c r="M113" s="63"/>
      <c r="N113" s="63"/>
      <c r="O113" s="63"/>
      <c r="P113" s="1"/>
      <c r="Q113" s="1"/>
      <c r="R113" s="1"/>
      <c r="S113" s="4"/>
      <c r="T113" s="1"/>
      <c r="U113" s="1"/>
      <c r="V113" s="6"/>
      <c r="W113" s="4"/>
      <c r="X113" s="6"/>
      <c r="Y113" s="1"/>
      <c r="Z113" s="1"/>
      <c r="AA113" s="4"/>
      <c r="AB113" s="1"/>
      <c r="AC113" s="1"/>
      <c r="AD113" s="1"/>
    </row>
    <row r="114" spans="1:30" ht="25.5" x14ac:dyDescent="0.25">
      <c r="A114" s="63" t="s">
        <v>169</v>
      </c>
      <c r="B114" s="63"/>
      <c r="C114" s="63"/>
      <c r="D114" s="4"/>
      <c r="E114" s="63"/>
      <c r="F114" s="63"/>
      <c r="G114" s="5"/>
      <c r="H114" s="4"/>
      <c r="I114" s="5"/>
      <c r="J114" s="63"/>
      <c r="K114" s="63"/>
      <c r="L114" s="4"/>
      <c r="M114" s="63"/>
      <c r="N114" s="63"/>
      <c r="O114" s="63"/>
      <c r="P114" s="1"/>
      <c r="Q114" s="1"/>
      <c r="R114" s="1"/>
      <c r="S114" s="4"/>
      <c r="T114" s="1"/>
      <c r="U114" s="1"/>
      <c r="V114" s="6"/>
      <c r="W114" s="4"/>
      <c r="X114" s="6"/>
      <c r="Y114" s="1"/>
      <c r="Z114" s="1"/>
      <c r="AA114" s="4"/>
      <c r="AB114" s="1"/>
      <c r="AC114" s="1"/>
      <c r="AD114" s="1"/>
    </row>
    <row r="115" spans="1:30" ht="25.5" x14ac:dyDescent="0.25">
      <c r="A115" s="63" t="s">
        <v>170</v>
      </c>
      <c r="B115" s="63"/>
      <c r="C115" s="63"/>
      <c r="D115" s="4"/>
      <c r="E115" s="63"/>
      <c r="F115" s="63"/>
      <c r="G115" s="5"/>
      <c r="H115" s="4"/>
      <c r="I115" s="5"/>
      <c r="J115" s="63"/>
      <c r="K115" s="63"/>
      <c r="L115" s="4"/>
      <c r="M115" s="63"/>
      <c r="N115" s="63"/>
      <c r="O115" s="63"/>
      <c r="P115" s="1"/>
      <c r="Q115" s="1"/>
      <c r="R115" s="1"/>
      <c r="S115" s="4"/>
      <c r="T115" s="1"/>
      <c r="U115" s="1"/>
      <c r="V115" s="6"/>
      <c r="W115" s="4"/>
      <c r="X115" s="6"/>
      <c r="Y115" s="1"/>
      <c r="Z115" s="1"/>
      <c r="AA115" s="4"/>
      <c r="AB115" s="1"/>
      <c r="AC115" s="1"/>
      <c r="AD115" s="1"/>
    </row>
    <row r="116" spans="1:30" ht="25.5" x14ac:dyDescent="0.25">
      <c r="A116" s="63" t="s">
        <v>171</v>
      </c>
      <c r="B116" s="63"/>
      <c r="C116" s="63"/>
      <c r="D116" s="4"/>
      <c r="E116" s="63"/>
      <c r="F116" s="63"/>
      <c r="G116" s="5"/>
      <c r="H116" s="4"/>
      <c r="I116" s="5"/>
      <c r="J116" s="63"/>
      <c r="K116" s="63"/>
      <c r="L116" s="4"/>
      <c r="M116" s="63"/>
      <c r="N116" s="63"/>
      <c r="O116" s="63"/>
      <c r="P116" s="1"/>
      <c r="Q116" s="1"/>
      <c r="R116" s="1"/>
      <c r="S116" s="4"/>
      <c r="T116" s="1"/>
      <c r="U116" s="1"/>
      <c r="V116" s="6"/>
      <c r="W116" s="4"/>
      <c r="X116" s="6"/>
      <c r="Y116" s="1"/>
      <c r="Z116" s="1"/>
      <c r="AA116" s="4"/>
      <c r="AB116" s="1"/>
      <c r="AC116" s="1"/>
      <c r="AD116" s="1"/>
    </row>
    <row r="117" spans="1:30" x14ac:dyDescent="0.25">
      <c r="A117" s="63" t="s">
        <v>172</v>
      </c>
      <c r="B117" s="63"/>
      <c r="C117" s="63"/>
      <c r="D117" s="4"/>
      <c r="E117" s="63"/>
      <c r="F117" s="63"/>
      <c r="G117" s="5"/>
      <c r="H117" s="4"/>
      <c r="I117" s="5"/>
      <c r="J117" s="63"/>
      <c r="K117" s="63"/>
      <c r="L117" s="4"/>
      <c r="M117" s="63"/>
      <c r="N117" s="63"/>
      <c r="O117" s="63"/>
      <c r="P117" s="1"/>
      <c r="Q117" s="1"/>
      <c r="R117" s="1"/>
      <c r="S117" s="4"/>
      <c r="T117" s="1"/>
      <c r="U117" s="1"/>
      <c r="V117" s="6"/>
      <c r="W117" s="4"/>
      <c r="X117" s="6"/>
      <c r="Y117" s="1"/>
      <c r="Z117" s="1"/>
      <c r="AA117" s="4"/>
      <c r="AB117" s="1"/>
      <c r="AC117" s="1"/>
      <c r="AD117" s="1"/>
    </row>
    <row r="118" spans="1:30" x14ac:dyDescent="0.25">
      <c r="A118" s="63" t="s">
        <v>173</v>
      </c>
      <c r="B118" s="63"/>
      <c r="C118" s="63"/>
      <c r="D118" s="4"/>
      <c r="E118" s="63"/>
      <c r="F118" s="63"/>
      <c r="G118" s="5"/>
      <c r="H118" s="4"/>
      <c r="I118" s="5"/>
      <c r="J118" s="63"/>
      <c r="K118" s="63"/>
      <c r="L118" s="4"/>
      <c r="M118" s="63"/>
      <c r="N118" s="63"/>
      <c r="O118" s="63"/>
      <c r="P118" s="1"/>
      <c r="Q118" s="1"/>
      <c r="R118" s="1"/>
      <c r="S118" s="4"/>
      <c r="T118" s="1"/>
      <c r="U118" s="1"/>
      <c r="V118" s="6"/>
      <c r="W118" s="4"/>
      <c r="X118" s="6"/>
      <c r="Y118" s="1"/>
      <c r="Z118" s="1"/>
      <c r="AA118" s="4"/>
      <c r="AB118" s="1"/>
      <c r="AC118" s="1"/>
      <c r="AD118" s="1"/>
    </row>
    <row r="119" spans="1:30" ht="25.5" x14ac:dyDescent="0.25">
      <c r="A119" s="63" t="s">
        <v>174</v>
      </c>
      <c r="B119" s="63"/>
      <c r="C119" s="63"/>
      <c r="D119" s="4"/>
      <c r="E119" s="63"/>
      <c r="F119" s="63"/>
      <c r="G119" s="5"/>
      <c r="H119" s="4"/>
      <c r="I119" s="5"/>
      <c r="J119" s="63"/>
      <c r="K119" s="63"/>
      <c r="L119" s="4"/>
      <c r="M119" s="63"/>
      <c r="N119" s="63"/>
      <c r="O119" s="63"/>
      <c r="P119" s="1"/>
      <c r="Q119" s="1"/>
      <c r="R119" s="1"/>
      <c r="S119" s="4"/>
      <c r="T119" s="1"/>
      <c r="U119" s="1"/>
      <c r="V119" s="6"/>
      <c r="W119" s="4"/>
      <c r="X119" s="6"/>
      <c r="Y119" s="1"/>
      <c r="Z119" s="1"/>
      <c r="AA119" s="4"/>
      <c r="AB119" s="1"/>
      <c r="AC119" s="1"/>
      <c r="AD119" s="1"/>
    </row>
    <row r="120" spans="1:30" x14ac:dyDescent="0.25">
      <c r="A120" s="63" t="s">
        <v>175</v>
      </c>
      <c r="B120" s="63"/>
      <c r="C120" s="63"/>
      <c r="D120" s="4"/>
      <c r="E120" s="63"/>
      <c r="F120" s="63"/>
      <c r="G120" s="5"/>
      <c r="H120" s="4"/>
      <c r="I120" s="5"/>
      <c r="J120" s="63"/>
      <c r="K120" s="63"/>
      <c r="L120" s="4"/>
      <c r="M120" s="63"/>
      <c r="N120" s="63"/>
      <c r="O120" s="63"/>
      <c r="P120" s="1"/>
      <c r="Q120" s="1"/>
      <c r="R120" s="1"/>
      <c r="S120" s="4"/>
      <c r="T120" s="1"/>
      <c r="U120" s="1"/>
      <c r="V120" s="6"/>
      <c r="W120" s="4"/>
      <c r="X120" s="6"/>
      <c r="Y120" s="1"/>
      <c r="Z120" s="1"/>
      <c r="AA120" s="4"/>
      <c r="AB120" s="1"/>
      <c r="AC120" s="1"/>
      <c r="AD120" s="1"/>
    </row>
    <row r="121" spans="1:30" ht="25.5" x14ac:dyDescent="0.25">
      <c r="A121" s="63" t="s">
        <v>176</v>
      </c>
      <c r="B121" s="63"/>
      <c r="C121" s="63"/>
      <c r="D121" s="4"/>
      <c r="E121" s="63"/>
      <c r="F121" s="63"/>
      <c r="G121" s="5"/>
      <c r="H121" s="4"/>
      <c r="I121" s="5"/>
      <c r="J121" s="63"/>
      <c r="K121" s="63"/>
      <c r="L121" s="4"/>
      <c r="M121" s="63"/>
      <c r="N121" s="63"/>
      <c r="O121" s="63"/>
      <c r="P121" s="1"/>
      <c r="Q121" s="1"/>
      <c r="R121" s="1"/>
      <c r="S121" s="4"/>
      <c r="T121" s="1"/>
      <c r="U121" s="1"/>
      <c r="V121" s="6"/>
      <c r="W121" s="4"/>
      <c r="X121" s="6"/>
      <c r="Y121" s="1"/>
      <c r="Z121" s="1"/>
      <c r="AA121" s="4"/>
      <c r="AB121" s="1"/>
      <c r="AC121" s="1"/>
      <c r="AD121" s="1"/>
    </row>
    <row r="122" spans="1:30" x14ac:dyDescent="0.25">
      <c r="A122" s="2" t="s">
        <v>177</v>
      </c>
    </row>
    <row r="123" spans="1:30" x14ac:dyDescent="0.25">
      <c r="A123" s="63" t="s">
        <v>178</v>
      </c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5"/>
      <c r="Q123" s="65"/>
      <c r="R123" s="65"/>
      <c r="S123" s="65"/>
      <c r="T123" s="65"/>
      <c r="U123" s="65"/>
      <c r="V123" s="65"/>
      <c r="W123" s="1"/>
      <c r="X123" s="65"/>
      <c r="Y123" s="65"/>
      <c r="Z123" s="65"/>
      <c r="AA123" s="65"/>
      <c r="AB123" s="65"/>
      <c r="AC123" s="65"/>
      <c r="AD123" s="65"/>
    </row>
    <row r="124" spans="1:30" x14ac:dyDescent="0.25">
      <c r="A124" s="63" t="s">
        <v>179</v>
      </c>
      <c r="B124" s="63"/>
      <c r="C124" s="63"/>
      <c r="D124" s="63"/>
      <c r="E124" s="63"/>
      <c r="F124" s="63"/>
      <c r="G124" s="64"/>
      <c r="H124" s="63"/>
      <c r="I124" s="64"/>
      <c r="J124" s="63"/>
      <c r="K124" s="63"/>
      <c r="L124" s="63"/>
      <c r="M124" s="63"/>
      <c r="N124" s="63"/>
      <c r="O124" s="63"/>
      <c r="P124" s="65"/>
      <c r="Q124" s="65"/>
      <c r="R124" s="1"/>
      <c r="S124" s="65"/>
      <c r="T124" s="65"/>
      <c r="U124" s="65"/>
      <c r="V124" s="66"/>
      <c r="W124" s="65"/>
      <c r="X124" s="66"/>
      <c r="Y124" s="65"/>
      <c r="Z124" s="65"/>
      <c r="AA124" s="65"/>
      <c r="AB124" s="1"/>
      <c r="AC124" s="65"/>
      <c r="AD124" s="65"/>
    </row>
    <row r="125" spans="1:30" ht="25.5" x14ac:dyDescent="0.25">
      <c r="A125" s="63" t="s">
        <v>180</v>
      </c>
      <c r="B125" s="63"/>
      <c r="C125" s="63"/>
      <c r="D125" s="63"/>
      <c r="E125" s="63"/>
      <c r="F125" s="63"/>
      <c r="G125" s="64"/>
      <c r="H125" s="63"/>
      <c r="I125" s="64"/>
      <c r="J125" s="63"/>
      <c r="K125" s="63"/>
      <c r="L125" s="63"/>
      <c r="M125" s="63"/>
      <c r="N125" s="63"/>
      <c r="O125" s="63"/>
      <c r="P125" s="65"/>
      <c r="Q125" s="65"/>
      <c r="R125" s="1"/>
      <c r="S125" s="65"/>
      <c r="T125" s="65"/>
      <c r="U125" s="65"/>
      <c r="V125" s="66"/>
      <c r="W125" s="65"/>
      <c r="X125" s="66"/>
      <c r="Y125" s="65"/>
      <c r="Z125" s="65"/>
      <c r="AA125" s="65"/>
      <c r="AB125" s="1"/>
      <c r="AC125" s="65"/>
      <c r="AD125" s="65"/>
    </row>
    <row r="126" spans="1:30" x14ac:dyDescent="0.25">
      <c r="A126" s="2" t="s">
        <v>181</v>
      </c>
    </row>
    <row r="127" spans="1:30" ht="25.5" x14ac:dyDescent="0.25">
      <c r="A127" s="63" t="s">
        <v>182</v>
      </c>
      <c r="B127" s="63"/>
      <c r="C127" s="63"/>
      <c r="D127" s="4"/>
      <c r="E127" s="63"/>
      <c r="F127" s="63"/>
      <c r="G127" s="5"/>
      <c r="H127" s="4"/>
      <c r="I127" s="5"/>
      <c r="J127" s="63"/>
      <c r="K127" s="63"/>
      <c r="L127" s="4"/>
      <c r="M127" s="63"/>
      <c r="N127" s="63"/>
      <c r="O127" s="63"/>
      <c r="P127" s="1"/>
      <c r="Q127" s="1"/>
      <c r="R127" s="1"/>
      <c r="S127" s="4"/>
      <c r="T127" s="1"/>
      <c r="U127" s="1"/>
      <c r="V127" s="6"/>
      <c r="W127" s="4"/>
      <c r="X127" s="6"/>
      <c r="Y127" s="1"/>
      <c r="Z127" s="1"/>
      <c r="AA127" s="4"/>
      <c r="AB127" s="1"/>
      <c r="AC127" s="1"/>
      <c r="AD127" s="1"/>
    </row>
    <row r="128" spans="1:30" x14ac:dyDescent="0.25">
      <c r="A128" s="63" t="s">
        <v>183</v>
      </c>
      <c r="B128" s="63"/>
      <c r="C128" s="63"/>
      <c r="D128" s="4"/>
      <c r="E128" s="63"/>
      <c r="F128" s="63"/>
      <c r="G128" s="5"/>
      <c r="H128" s="4"/>
      <c r="I128" s="5"/>
      <c r="J128" s="63"/>
      <c r="K128" s="63"/>
      <c r="L128" s="4"/>
      <c r="M128" s="63"/>
      <c r="N128" s="63"/>
      <c r="O128" s="63"/>
      <c r="P128" s="1"/>
      <c r="Q128" s="1"/>
      <c r="R128" s="1"/>
      <c r="S128" s="4"/>
      <c r="T128" s="1"/>
      <c r="U128" s="1"/>
      <c r="V128" s="6"/>
      <c r="W128" s="4"/>
      <c r="X128" s="6"/>
      <c r="Y128" s="1"/>
      <c r="Z128" s="1"/>
      <c r="AA128" s="4"/>
      <c r="AB128" s="1"/>
      <c r="AC128" s="1"/>
      <c r="AD128" s="1"/>
    </row>
    <row r="129" spans="1:30" x14ac:dyDescent="0.25">
      <c r="A129" s="63" t="s">
        <v>184</v>
      </c>
      <c r="B129" s="63"/>
      <c r="C129" s="63"/>
      <c r="D129" s="4"/>
      <c r="E129" s="63"/>
      <c r="F129" s="63"/>
      <c r="G129" s="5"/>
      <c r="H129" s="4"/>
      <c r="I129" s="5"/>
      <c r="J129" s="63"/>
      <c r="K129" s="63"/>
      <c r="L129" s="4"/>
      <c r="M129" s="63"/>
      <c r="N129" s="63"/>
      <c r="O129" s="63"/>
      <c r="P129" s="1"/>
      <c r="Q129" s="1"/>
      <c r="R129" s="1"/>
      <c r="S129" s="4"/>
      <c r="T129" s="1"/>
      <c r="U129" s="1"/>
      <c r="V129" s="6"/>
      <c r="W129" s="4"/>
      <c r="X129" s="6"/>
      <c r="Y129" s="1"/>
      <c r="Z129" s="1"/>
      <c r="AA129" s="4"/>
      <c r="AB129" s="1"/>
      <c r="AC129" s="1"/>
      <c r="AD129" s="1"/>
    </row>
    <row r="130" spans="1:30" ht="25.5" x14ac:dyDescent="0.25">
      <c r="A130" s="63" t="s">
        <v>185</v>
      </c>
      <c r="B130" s="63"/>
      <c r="C130" s="63"/>
      <c r="D130" s="4"/>
      <c r="E130" s="63"/>
      <c r="F130" s="63"/>
      <c r="G130" s="5"/>
      <c r="H130" s="4"/>
      <c r="I130" s="5"/>
      <c r="J130" s="63"/>
      <c r="K130" s="63"/>
      <c r="L130" s="4"/>
      <c r="M130" s="63"/>
      <c r="N130" s="63"/>
      <c r="O130" s="63"/>
      <c r="P130" s="1"/>
      <c r="Q130" s="1"/>
      <c r="R130" s="1"/>
      <c r="S130" s="4"/>
      <c r="T130" s="1"/>
      <c r="U130" s="1"/>
      <c r="V130" s="6"/>
      <c r="W130" s="4"/>
      <c r="X130" s="6"/>
      <c r="Y130" s="1"/>
      <c r="Z130" s="1"/>
      <c r="AA130" s="4"/>
      <c r="AB130" s="1"/>
      <c r="AC130" s="1"/>
      <c r="AD130" s="1"/>
    </row>
    <row r="131" spans="1:30" x14ac:dyDescent="0.25">
      <c r="A131" s="63" t="s">
        <v>108</v>
      </c>
      <c r="B131" s="63"/>
      <c r="C131" s="63"/>
      <c r="D131" s="4"/>
      <c r="E131" s="63"/>
      <c r="F131" s="63"/>
      <c r="G131" s="5"/>
      <c r="H131" s="4"/>
      <c r="I131" s="5"/>
      <c r="J131" s="63"/>
      <c r="K131" s="63"/>
      <c r="L131" s="4"/>
      <c r="M131" s="63"/>
      <c r="N131" s="63"/>
      <c r="O131" s="63"/>
      <c r="P131" s="1"/>
      <c r="Q131" s="1"/>
      <c r="R131" s="1"/>
      <c r="S131" s="4"/>
      <c r="T131" s="1"/>
      <c r="U131" s="1"/>
      <c r="V131" s="6"/>
      <c r="W131" s="4"/>
      <c r="X131" s="6"/>
      <c r="Y131" s="1"/>
      <c r="Z131" s="1"/>
      <c r="AA131" s="4"/>
      <c r="AB131" s="1"/>
      <c r="AC131" s="1"/>
      <c r="AD131" s="1"/>
    </row>
    <row r="132" spans="1:30" x14ac:dyDescent="0.25">
      <c r="A132" s="63" t="s">
        <v>186</v>
      </c>
      <c r="B132" s="63"/>
      <c r="C132" s="63"/>
      <c r="D132" s="4"/>
      <c r="E132" s="63"/>
      <c r="F132" s="63"/>
      <c r="G132" s="5"/>
      <c r="H132" s="4"/>
      <c r="I132" s="5"/>
      <c r="J132" s="63"/>
      <c r="K132" s="63"/>
      <c r="L132" s="4"/>
      <c r="M132" s="63"/>
      <c r="N132" s="63"/>
      <c r="O132" s="63"/>
      <c r="P132" s="1"/>
      <c r="Q132" s="1"/>
      <c r="R132" s="1"/>
      <c r="S132" s="4"/>
      <c r="T132" s="1"/>
      <c r="U132" s="1"/>
      <c r="V132" s="6"/>
      <c r="W132" s="4"/>
      <c r="X132" s="6"/>
      <c r="Y132" s="1"/>
      <c r="Z132" s="1"/>
      <c r="AA132" s="4"/>
      <c r="AB132" s="1"/>
      <c r="AC132" s="1"/>
      <c r="AD132" s="1"/>
    </row>
    <row r="133" spans="1:30" x14ac:dyDescent="0.25">
      <c r="A133" s="63" t="s">
        <v>117</v>
      </c>
      <c r="B133" s="63"/>
      <c r="C133" s="63"/>
      <c r="D133" s="4"/>
      <c r="E133" s="63"/>
      <c r="F133" s="63"/>
      <c r="G133" s="5"/>
      <c r="H133" s="4"/>
      <c r="I133" s="5"/>
      <c r="J133" s="63"/>
      <c r="K133" s="63"/>
      <c r="L133" s="4"/>
      <c r="M133" s="63"/>
      <c r="N133" s="63"/>
      <c r="O133" s="63"/>
      <c r="P133" s="1"/>
      <c r="Q133" s="1"/>
      <c r="R133" s="1"/>
      <c r="S133" s="4"/>
      <c r="T133" s="1"/>
      <c r="U133" s="1"/>
      <c r="V133" s="6"/>
      <c r="W133" s="4"/>
      <c r="X133" s="6"/>
      <c r="Y133" s="1"/>
      <c r="Z133" s="1"/>
      <c r="AA133" s="4"/>
      <c r="AB133" s="1"/>
      <c r="AC133" s="1"/>
      <c r="AD133" s="1"/>
    </row>
    <row r="134" spans="1:30" ht="25.5" x14ac:dyDescent="0.25">
      <c r="A134" s="63" t="s">
        <v>187</v>
      </c>
      <c r="B134" s="63"/>
      <c r="C134" s="63"/>
      <c r="D134" s="4"/>
      <c r="E134" s="63"/>
      <c r="F134" s="63"/>
      <c r="G134" s="5"/>
      <c r="H134" s="4"/>
      <c r="I134" s="5"/>
      <c r="J134" s="63"/>
      <c r="K134" s="63"/>
      <c r="L134" s="4"/>
      <c r="M134" s="63"/>
      <c r="N134" s="63"/>
      <c r="O134" s="63"/>
      <c r="P134" s="1"/>
      <c r="Q134" s="1"/>
      <c r="R134" s="1"/>
      <c r="S134" s="4"/>
      <c r="T134" s="1"/>
      <c r="U134" s="1"/>
      <c r="V134" s="6"/>
      <c r="W134" s="4"/>
      <c r="X134" s="6"/>
      <c r="Y134" s="1"/>
      <c r="Z134" s="1"/>
      <c r="AA134" s="4"/>
      <c r="AB134" s="1"/>
      <c r="AC134" s="1"/>
      <c r="AD134" s="1"/>
    </row>
    <row r="135" spans="1:30" x14ac:dyDescent="0.25">
      <c r="A135" s="63" t="s">
        <v>154</v>
      </c>
      <c r="B135" s="63"/>
      <c r="C135" s="63"/>
      <c r="D135" s="4"/>
      <c r="E135" s="63"/>
      <c r="F135" s="63"/>
      <c r="G135" s="5"/>
      <c r="H135" s="4"/>
      <c r="I135" s="5"/>
      <c r="J135" s="63"/>
      <c r="K135" s="63"/>
      <c r="L135" s="4"/>
      <c r="M135" s="63"/>
      <c r="N135" s="63"/>
      <c r="O135" s="63"/>
      <c r="P135" s="1"/>
      <c r="Q135" s="1"/>
      <c r="R135" s="1"/>
      <c r="S135" s="4"/>
      <c r="T135" s="1"/>
      <c r="U135" s="1"/>
      <c r="V135" s="6"/>
      <c r="W135" s="4"/>
      <c r="X135" s="6"/>
      <c r="Y135" s="1"/>
      <c r="Z135" s="1"/>
      <c r="AA135" s="4"/>
      <c r="AB135" s="1"/>
      <c r="AC135" s="1"/>
      <c r="AD135" s="1"/>
    </row>
    <row r="136" spans="1:30" ht="25.5" x14ac:dyDescent="0.25">
      <c r="A136" s="63" t="s">
        <v>188</v>
      </c>
      <c r="B136" s="63"/>
      <c r="C136" s="63"/>
      <c r="D136" s="4"/>
      <c r="E136" s="63"/>
      <c r="F136" s="63"/>
      <c r="G136" s="5"/>
      <c r="H136" s="4"/>
      <c r="I136" s="5"/>
      <c r="J136" s="63"/>
      <c r="K136" s="63"/>
      <c r="L136" s="4"/>
      <c r="M136" s="63"/>
      <c r="N136" s="63"/>
      <c r="O136" s="63"/>
      <c r="P136" s="1"/>
      <c r="Q136" s="1"/>
      <c r="R136" s="1"/>
      <c r="S136" s="4"/>
      <c r="T136" s="1"/>
      <c r="U136" s="1"/>
      <c r="V136" s="6"/>
      <c r="W136" s="4"/>
      <c r="X136" s="6"/>
      <c r="Y136" s="1"/>
      <c r="Z136" s="1"/>
      <c r="AA136" s="4"/>
      <c r="AB136" s="1"/>
      <c r="AC136" s="1"/>
      <c r="AD136" s="1"/>
    </row>
    <row r="137" spans="1:30" x14ac:dyDescent="0.25">
      <c r="A137" s="63" t="s">
        <v>189</v>
      </c>
      <c r="B137" s="63"/>
      <c r="C137" s="63"/>
      <c r="D137" s="4"/>
      <c r="E137" s="63"/>
      <c r="F137" s="63"/>
      <c r="G137" s="5"/>
      <c r="H137" s="4"/>
      <c r="I137" s="5"/>
      <c r="J137" s="63"/>
      <c r="K137" s="63"/>
      <c r="L137" s="4"/>
      <c r="M137" s="63"/>
      <c r="N137" s="63"/>
      <c r="O137" s="63"/>
      <c r="P137" s="1"/>
      <c r="Q137" s="1"/>
      <c r="R137" s="1"/>
      <c r="S137" s="4"/>
      <c r="T137" s="1"/>
      <c r="U137" s="1"/>
      <c r="V137" s="6"/>
      <c r="W137" s="4"/>
      <c r="X137" s="6"/>
      <c r="Y137" s="1"/>
      <c r="Z137" s="1"/>
      <c r="AA137" s="4"/>
      <c r="AB137" s="1"/>
      <c r="AC137" s="1"/>
      <c r="AD137" s="1"/>
    </row>
    <row r="138" spans="1:30" x14ac:dyDescent="0.25">
      <c r="A138" s="63" t="s">
        <v>190</v>
      </c>
      <c r="B138" s="63"/>
      <c r="C138" s="63"/>
      <c r="D138" s="4"/>
      <c r="E138" s="63"/>
      <c r="F138" s="63"/>
      <c r="G138" s="5"/>
      <c r="H138" s="4"/>
      <c r="I138" s="5"/>
      <c r="J138" s="63"/>
      <c r="K138" s="63"/>
      <c r="L138" s="4"/>
      <c r="M138" s="63"/>
      <c r="N138" s="63"/>
      <c r="O138" s="63"/>
      <c r="P138" s="1"/>
      <c r="Q138" s="1"/>
      <c r="R138" s="1"/>
      <c r="S138" s="4"/>
      <c r="T138" s="1"/>
      <c r="U138" s="1"/>
      <c r="V138" s="6"/>
      <c r="W138" s="4"/>
      <c r="X138" s="6"/>
      <c r="Y138" s="1"/>
      <c r="Z138" s="1"/>
      <c r="AA138" s="4"/>
      <c r="AB138" s="1"/>
      <c r="AC138" s="1"/>
      <c r="AD138" s="1"/>
    </row>
    <row r="139" spans="1:30" x14ac:dyDescent="0.25">
      <c r="A139" s="63" t="s">
        <v>178</v>
      </c>
      <c r="B139" s="63"/>
      <c r="C139" s="63"/>
      <c r="D139" s="4"/>
      <c r="E139" s="63"/>
      <c r="F139" s="63"/>
      <c r="G139" s="5"/>
      <c r="H139" s="4"/>
      <c r="I139" s="5"/>
      <c r="J139" s="63"/>
      <c r="K139" s="63"/>
      <c r="L139" s="4"/>
      <c r="M139" s="63"/>
      <c r="N139" s="63"/>
      <c r="O139" s="63"/>
      <c r="P139" s="1"/>
      <c r="Q139" s="1"/>
      <c r="R139" s="1"/>
      <c r="S139" s="4"/>
      <c r="T139" s="1"/>
      <c r="U139" s="1"/>
      <c r="V139" s="6"/>
      <c r="W139" s="4"/>
      <c r="X139" s="6"/>
      <c r="Y139" s="1"/>
      <c r="Z139" s="1"/>
      <c r="AA139" s="4"/>
      <c r="AB139" s="1"/>
      <c r="AC139" s="1"/>
      <c r="AD139" s="1"/>
    </row>
    <row r="140" spans="1:30" x14ac:dyDescent="0.25">
      <c r="A140" s="63" t="s">
        <v>191</v>
      </c>
      <c r="B140" s="63"/>
      <c r="C140" s="63"/>
      <c r="D140" s="4"/>
      <c r="E140" s="63"/>
      <c r="F140" s="63"/>
      <c r="G140" s="5"/>
      <c r="H140" s="4"/>
      <c r="I140" s="5"/>
      <c r="J140" s="63"/>
      <c r="K140" s="63"/>
      <c r="L140" s="4"/>
      <c r="M140" s="63"/>
      <c r="N140" s="63"/>
      <c r="O140" s="63"/>
      <c r="P140" s="1"/>
      <c r="Q140" s="1"/>
      <c r="R140" s="1"/>
      <c r="S140" s="4"/>
      <c r="T140" s="1"/>
      <c r="U140" s="1"/>
      <c r="V140" s="6"/>
      <c r="W140" s="4"/>
      <c r="X140" s="6"/>
      <c r="Y140" s="1"/>
      <c r="Z140" s="1"/>
      <c r="AA140" s="4"/>
      <c r="AB140" s="1"/>
      <c r="AC140" s="1"/>
      <c r="AD140" s="1"/>
    </row>
    <row r="141" spans="1:30" x14ac:dyDescent="0.25">
      <c r="A141" s="63" t="s">
        <v>192</v>
      </c>
      <c r="B141" s="63"/>
      <c r="C141" s="63"/>
      <c r="D141" s="4"/>
      <c r="E141" s="63"/>
      <c r="F141" s="63"/>
      <c r="G141" s="5"/>
      <c r="H141" s="4"/>
      <c r="I141" s="5"/>
      <c r="J141" s="63"/>
      <c r="K141" s="63"/>
      <c r="L141" s="4"/>
      <c r="M141" s="63"/>
      <c r="N141" s="63"/>
      <c r="O141" s="63"/>
      <c r="P141" s="1"/>
      <c r="Q141" s="1"/>
      <c r="R141" s="1"/>
      <c r="S141" s="4"/>
      <c r="T141" s="1"/>
      <c r="U141" s="1"/>
      <c r="V141" s="6"/>
      <c r="W141" s="4"/>
      <c r="X141" s="6"/>
      <c r="Y141" s="1"/>
      <c r="Z141" s="1"/>
      <c r="AA141" s="4"/>
      <c r="AB141" s="1"/>
      <c r="AC141" s="1"/>
      <c r="AD141" s="1"/>
    </row>
    <row r="142" spans="1:30" ht="25.5" x14ac:dyDescent="0.25">
      <c r="A142" s="63" t="s">
        <v>193</v>
      </c>
      <c r="B142" s="63"/>
      <c r="C142" s="63"/>
      <c r="D142" s="4"/>
      <c r="E142" s="63"/>
      <c r="F142" s="63"/>
      <c r="G142" s="5"/>
      <c r="H142" s="4"/>
      <c r="I142" s="5"/>
      <c r="J142" s="63"/>
      <c r="K142" s="63"/>
      <c r="L142" s="4"/>
      <c r="M142" s="63"/>
      <c r="N142" s="63"/>
      <c r="O142" s="63"/>
      <c r="P142" s="1"/>
      <c r="Q142" s="1"/>
      <c r="R142" s="1"/>
      <c r="S142" s="4"/>
      <c r="T142" s="1"/>
      <c r="U142" s="1"/>
      <c r="V142" s="6"/>
      <c r="W142" s="4"/>
      <c r="X142" s="6"/>
      <c r="Y142" s="1"/>
      <c r="Z142" s="1"/>
      <c r="AA142" s="4"/>
      <c r="AB142" s="1"/>
      <c r="AC142" s="1"/>
      <c r="AD142" s="1"/>
    </row>
    <row r="143" spans="1:30" ht="25.5" x14ac:dyDescent="0.25">
      <c r="A143" s="63" t="s">
        <v>194</v>
      </c>
      <c r="B143" s="63"/>
      <c r="C143" s="63"/>
      <c r="D143" s="4"/>
      <c r="E143" s="63"/>
      <c r="F143" s="63"/>
      <c r="G143" s="5"/>
      <c r="H143" s="4"/>
      <c r="I143" s="5"/>
      <c r="J143" s="63"/>
      <c r="K143" s="63"/>
      <c r="L143" s="4"/>
      <c r="M143" s="63"/>
      <c r="N143" s="63"/>
      <c r="O143" s="63"/>
      <c r="P143" s="1"/>
      <c r="Q143" s="1"/>
      <c r="R143" s="1"/>
      <c r="S143" s="4"/>
      <c r="T143" s="1"/>
      <c r="U143" s="1"/>
      <c r="V143" s="6"/>
      <c r="W143" s="4"/>
      <c r="X143" s="6"/>
      <c r="Y143" s="1"/>
      <c r="Z143" s="1"/>
      <c r="AA143" s="4"/>
      <c r="AB143" s="1"/>
      <c r="AC143" s="1"/>
      <c r="AD143" s="1"/>
    </row>
    <row r="144" spans="1:30" ht="25.5" x14ac:dyDescent="0.25">
      <c r="A144" s="63" t="s">
        <v>195</v>
      </c>
      <c r="B144" s="63"/>
      <c r="C144" s="63"/>
      <c r="D144" s="4"/>
      <c r="E144" s="63"/>
      <c r="F144" s="63"/>
      <c r="G144" s="5"/>
      <c r="H144" s="4"/>
      <c r="I144" s="5"/>
      <c r="J144" s="63"/>
      <c r="K144" s="63"/>
      <c r="L144" s="4"/>
      <c r="M144" s="63"/>
      <c r="N144" s="63"/>
      <c r="O144" s="63"/>
      <c r="P144" s="1"/>
      <c r="Q144" s="1"/>
      <c r="R144" s="1"/>
      <c r="S144" s="4"/>
      <c r="T144" s="1"/>
      <c r="U144" s="1"/>
      <c r="V144" s="6"/>
      <c r="W144" s="4"/>
      <c r="X144" s="6"/>
      <c r="Y144" s="1"/>
      <c r="Z144" s="1"/>
      <c r="AA144" s="4"/>
      <c r="AB144" s="1"/>
      <c r="AC144" s="1"/>
      <c r="AD144" s="1"/>
    </row>
    <row r="145" spans="1:30" ht="25.5" x14ac:dyDescent="0.25">
      <c r="A145" s="63" t="s">
        <v>196</v>
      </c>
      <c r="B145" s="63"/>
      <c r="C145" s="63"/>
      <c r="D145" s="4"/>
      <c r="E145" s="63"/>
      <c r="F145" s="63"/>
      <c r="G145" s="5"/>
      <c r="H145" s="4"/>
      <c r="I145" s="5"/>
      <c r="J145" s="63"/>
      <c r="K145" s="63"/>
      <c r="L145" s="4"/>
      <c r="M145" s="63"/>
      <c r="N145" s="63"/>
      <c r="O145" s="63"/>
      <c r="P145" s="1"/>
      <c r="Q145" s="1"/>
      <c r="R145" s="1"/>
      <c r="S145" s="4"/>
      <c r="T145" s="1"/>
      <c r="U145" s="1"/>
      <c r="V145" s="6"/>
      <c r="W145" s="4"/>
      <c r="X145" s="6"/>
      <c r="Y145" s="1"/>
      <c r="Z145" s="1"/>
      <c r="AA145" s="4"/>
      <c r="AB145" s="1"/>
      <c r="AC145" s="1"/>
      <c r="AD145" s="1"/>
    </row>
    <row r="146" spans="1:30" ht="25.5" x14ac:dyDescent="0.25">
      <c r="A146" s="63" t="s">
        <v>197</v>
      </c>
      <c r="B146" s="63"/>
      <c r="C146" s="63"/>
      <c r="D146" s="4"/>
      <c r="E146" s="63"/>
      <c r="F146" s="63"/>
      <c r="G146" s="5"/>
      <c r="H146" s="4"/>
      <c r="I146" s="5"/>
      <c r="J146" s="63"/>
      <c r="K146" s="63"/>
      <c r="L146" s="4"/>
      <c r="M146" s="63"/>
      <c r="N146" s="63"/>
      <c r="O146" s="63"/>
      <c r="P146" s="1"/>
      <c r="Q146" s="1"/>
      <c r="R146" s="1"/>
      <c r="S146" s="4"/>
      <c r="T146" s="1"/>
      <c r="U146" s="1"/>
      <c r="V146" s="6"/>
      <c r="W146" s="4"/>
      <c r="X146" s="6"/>
      <c r="Y146" s="1"/>
      <c r="Z146" s="1"/>
      <c r="AA146" s="4"/>
      <c r="AB146" s="1"/>
      <c r="AC146" s="1"/>
      <c r="AD146" s="1"/>
    </row>
    <row r="147" spans="1:30" ht="25.5" x14ac:dyDescent="0.25">
      <c r="A147" s="63" t="s">
        <v>198</v>
      </c>
      <c r="B147" s="63"/>
      <c r="C147" s="63"/>
      <c r="D147" s="4"/>
      <c r="E147" s="63"/>
      <c r="F147" s="63"/>
      <c r="G147" s="5"/>
      <c r="H147" s="4"/>
      <c r="I147" s="5"/>
      <c r="J147" s="63"/>
      <c r="K147" s="63"/>
      <c r="L147" s="4"/>
      <c r="M147" s="63"/>
      <c r="N147" s="63"/>
      <c r="O147" s="63"/>
      <c r="P147" s="1"/>
      <c r="Q147" s="1"/>
      <c r="R147" s="1"/>
      <c r="S147" s="4"/>
      <c r="T147" s="1"/>
      <c r="U147" s="1"/>
      <c r="V147" s="6"/>
      <c r="W147" s="4"/>
      <c r="X147" s="6"/>
      <c r="Y147" s="1"/>
      <c r="Z147" s="1"/>
      <c r="AA147" s="4"/>
      <c r="AB147" s="1"/>
      <c r="AC147" s="1"/>
      <c r="AD147" s="1"/>
    </row>
    <row r="148" spans="1:30" x14ac:dyDescent="0.25">
      <c r="A148" s="63" t="s">
        <v>199</v>
      </c>
      <c r="B148" s="63"/>
      <c r="C148" s="63"/>
      <c r="D148" s="4"/>
      <c r="E148" s="63"/>
      <c r="F148" s="63"/>
      <c r="G148" s="5"/>
      <c r="H148" s="4"/>
      <c r="I148" s="5"/>
      <c r="J148" s="63"/>
      <c r="K148" s="63"/>
      <c r="L148" s="4"/>
      <c r="M148" s="63"/>
      <c r="N148" s="63"/>
      <c r="O148" s="63"/>
      <c r="P148" s="1"/>
      <c r="Q148" s="1"/>
      <c r="R148" s="1"/>
      <c r="S148" s="4"/>
      <c r="T148" s="1"/>
      <c r="U148" s="1"/>
      <c r="V148" s="6"/>
      <c r="W148" s="4"/>
      <c r="X148" s="6"/>
      <c r="Y148" s="1"/>
      <c r="Z148" s="1"/>
      <c r="AA148" s="4"/>
      <c r="AB148" s="1"/>
      <c r="AC148" s="1"/>
      <c r="AD148" s="1"/>
    </row>
    <row r="149" spans="1:30" x14ac:dyDescent="0.25">
      <c r="A149" s="63" t="s">
        <v>160</v>
      </c>
      <c r="B149" s="63"/>
      <c r="C149" s="63"/>
      <c r="D149" s="4"/>
      <c r="E149" s="63"/>
      <c r="F149" s="63"/>
      <c r="G149" s="5"/>
      <c r="H149" s="4"/>
      <c r="I149" s="5"/>
      <c r="J149" s="63"/>
      <c r="K149" s="63"/>
      <c r="L149" s="4"/>
      <c r="M149" s="63"/>
      <c r="N149" s="63"/>
      <c r="O149" s="63"/>
      <c r="P149" s="1"/>
      <c r="Q149" s="1"/>
      <c r="R149" s="1"/>
      <c r="S149" s="4"/>
      <c r="T149" s="1"/>
      <c r="U149" s="1"/>
      <c r="V149" s="6"/>
      <c r="W149" s="4"/>
      <c r="X149" s="6"/>
      <c r="Y149" s="1"/>
      <c r="Z149" s="1"/>
      <c r="AA149" s="4"/>
      <c r="AB149" s="1"/>
      <c r="AC149" s="1"/>
      <c r="AD149" s="1"/>
    </row>
    <row r="150" spans="1:30" x14ac:dyDescent="0.25">
      <c r="A150" s="63" t="s">
        <v>200</v>
      </c>
      <c r="B150" s="63"/>
      <c r="C150" s="63"/>
      <c r="D150" s="4"/>
      <c r="E150" s="63"/>
      <c r="F150" s="63"/>
      <c r="G150" s="5"/>
      <c r="H150" s="4"/>
      <c r="I150" s="5"/>
      <c r="J150" s="63"/>
      <c r="K150" s="63"/>
      <c r="L150" s="4"/>
      <c r="M150" s="63"/>
      <c r="N150" s="63"/>
      <c r="O150" s="63"/>
      <c r="P150" s="1"/>
      <c r="Q150" s="1"/>
      <c r="R150" s="1"/>
      <c r="S150" s="4"/>
      <c r="T150" s="1"/>
      <c r="U150" s="1"/>
      <c r="V150" s="6"/>
      <c r="W150" s="4"/>
      <c r="X150" s="6"/>
      <c r="Y150" s="1"/>
      <c r="Z150" s="1"/>
      <c r="AA150" s="4"/>
      <c r="AB150" s="1"/>
      <c r="AC150" s="1"/>
      <c r="AD150" s="1"/>
    </row>
    <row r="151" spans="1:30" ht="25.5" x14ac:dyDescent="0.25">
      <c r="A151" s="63" t="s">
        <v>201</v>
      </c>
      <c r="B151" s="63"/>
      <c r="C151" s="63"/>
      <c r="D151" s="4"/>
      <c r="E151" s="63"/>
      <c r="F151" s="63"/>
      <c r="G151" s="5"/>
      <c r="H151" s="4"/>
      <c r="I151" s="5"/>
      <c r="J151" s="63"/>
      <c r="K151" s="63"/>
      <c r="L151" s="4"/>
      <c r="M151" s="63"/>
      <c r="N151" s="63"/>
      <c r="O151" s="63"/>
      <c r="P151" s="1"/>
      <c r="Q151" s="1"/>
      <c r="R151" s="1"/>
      <c r="S151" s="4"/>
      <c r="T151" s="1"/>
      <c r="U151" s="1"/>
      <c r="V151" s="6"/>
      <c r="W151" s="4"/>
      <c r="X151" s="6"/>
      <c r="Y151" s="1"/>
      <c r="Z151" s="1"/>
      <c r="AA151" s="4"/>
      <c r="AB151" s="1"/>
      <c r="AC151" s="1"/>
      <c r="AD151" s="1"/>
    </row>
    <row r="152" spans="1:30" ht="25.5" x14ac:dyDescent="0.25">
      <c r="A152" s="63" t="s">
        <v>164</v>
      </c>
      <c r="B152" s="63"/>
      <c r="C152" s="63"/>
      <c r="D152" s="4"/>
      <c r="E152" s="63"/>
      <c r="F152" s="63"/>
      <c r="G152" s="5"/>
      <c r="H152" s="4"/>
      <c r="I152" s="5"/>
      <c r="J152" s="63"/>
      <c r="K152" s="63"/>
      <c r="L152" s="4"/>
      <c r="M152" s="63"/>
      <c r="N152" s="63"/>
      <c r="O152" s="63"/>
      <c r="P152" s="1"/>
      <c r="Q152" s="1"/>
      <c r="R152" s="1"/>
      <c r="S152" s="4"/>
      <c r="T152" s="1"/>
      <c r="U152" s="1"/>
      <c r="V152" s="6"/>
      <c r="W152" s="4"/>
      <c r="X152" s="6"/>
      <c r="Y152" s="1"/>
      <c r="Z152" s="1"/>
      <c r="AA152" s="4"/>
      <c r="AB152" s="1"/>
      <c r="AC152" s="1"/>
      <c r="AD152" s="1"/>
    </row>
    <row r="153" spans="1:30" x14ac:dyDescent="0.25">
      <c r="A153" s="63" t="s">
        <v>202</v>
      </c>
      <c r="B153" s="63"/>
      <c r="C153" s="63"/>
      <c r="D153" s="4"/>
      <c r="E153" s="63"/>
      <c r="F153" s="63"/>
      <c r="G153" s="5"/>
      <c r="H153" s="4"/>
      <c r="I153" s="5"/>
      <c r="J153" s="63"/>
      <c r="K153" s="63"/>
      <c r="L153" s="4"/>
      <c r="M153" s="63"/>
      <c r="N153" s="63"/>
      <c r="O153" s="63"/>
      <c r="P153" s="1"/>
      <c r="Q153" s="1"/>
      <c r="R153" s="1"/>
      <c r="S153" s="4"/>
      <c r="T153" s="1"/>
      <c r="U153" s="1"/>
      <c r="V153" s="6"/>
      <c r="W153" s="4"/>
      <c r="X153" s="6"/>
      <c r="Y153" s="1"/>
      <c r="Z153" s="1"/>
      <c r="AA153" s="4"/>
      <c r="AB153" s="1"/>
      <c r="AC153" s="1"/>
      <c r="AD153" s="1"/>
    </row>
    <row r="154" spans="1:30" x14ac:dyDescent="0.25">
      <c r="A154" s="63" t="s">
        <v>203</v>
      </c>
      <c r="B154" s="63"/>
      <c r="C154" s="63"/>
      <c r="D154" s="4"/>
      <c r="E154" s="63"/>
      <c r="F154" s="63"/>
      <c r="G154" s="5"/>
      <c r="H154" s="4"/>
      <c r="I154" s="5"/>
      <c r="J154" s="63"/>
      <c r="K154" s="63"/>
      <c r="L154" s="4"/>
      <c r="M154" s="63"/>
      <c r="N154" s="63"/>
      <c r="O154" s="63"/>
      <c r="P154" s="1"/>
      <c r="Q154" s="1"/>
      <c r="R154" s="1"/>
      <c r="S154" s="4"/>
      <c r="T154" s="1"/>
      <c r="U154" s="1"/>
      <c r="V154" s="6"/>
      <c r="W154" s="4"/>
      <c r="X154" s="6"/>
      <c r="Y154" s="1"/>
      <c r="Z154" s="1"/>
      <c r="AA154" s="4"/>
      <c r="AB154" s="1"/>
      <c r="AC154" s="1"/>
      <c r="AD154" s="1"/>
    </row>
    <row r="155" spans="1:30" x14ac:dyDescent="0.25">
      <c r="A155" s="63" t="s">
        <v>204</v>
      </c>
      <c r="B155" s="63"/>
      <c r="C155" s="63"/>
      <c r="D155" s="4"/>
      <c r="E155" s="63"/>
      <c r="F155" s="63"/>
      <c r="G155" s="5"/>
      <c r="H155" s="4"/>
      <c r="I155" s="5"/>
      <c r="J155" s="63"/>
      <c r="K155" s="63"/>
      <c r="L155" s="4"/>
      <c r="M155" s="63"/>
      <c r="N155" s="63"/>
      <c r="O155" s="63"/>
      <c r="P155" s="1"/>
      <c r="Q155" s="1"/>
      <c r="R155" s="1"/>
      <c r="S155" s="4"/>
      <c r="T155" s="1"/>
      <c r="U155" s="1"/>
      <c r="V155" s="6"/>
      <c r="W155" s="4"/>
      <c r="X155" s="6"/>
      <c r="Y155" s="1"/>
      <c r="Z155" s="1"/>
      <c r="AA155" s="4"/>
      <c r="AB155" s="1"/>
      <c r="AC155" s="1"/>
      <c r="AD155" s="1"/>
    </row>
    <row r="156" spans="1:30" x14ac:dyDescent="0.25">
      <c r="A156" s="63" t="s">
        <v>205</v>
      </c>
      <c r="B156" s="63"/>
      <c r="C156" s="63"/>
      <c r="D156" s="4"/>
      <c r="E156" s="63"/>
      <c r="F156" s="63"/>
      <c r="G156" s="5"/>
      <c r="H156" s="4"/>
      <c r="I156" s="5"/>
      <c r="J156" s="63"/>
      <c r="K156" s="63"/>
      <c r="L156" s="4"/>
      <c r="M156" s="63"/>
      <c r="N156" s="63"/>
      <c r="O156" s="63"/>
      <c r="P156" s="1"/>
      <c r="Q156" s="1"/>
      <c r="R156" s="1"/>
      <c r="S156" s="4"/>
      <c r="T156" s="1"/>
      <c r="U156" s="1"/>
      <c r="V156" s="6"/>
      <c r="W156" s="4"/>
      <c r="X156" s="6"/>
      <c r="Y156" s="1"/>
      <c r="Z156" s="1"/>
      <c r="AA156" s="4"/>
      <c r="AB156" s="1"/>
      <c r="AC156" s="1"/>
      <c r="AD156" s="1"/>
    </row>
    <row r="157" spans="1:30" x14ac:dyDescent="0.25">
      <c r="A157" s="63" t="s">
        <v>206</v>
      </c>
      <c r="B157" s="63"/>
      <c r="C157" s="63"/>
      <c r="D157" s="4"/>
      <c r="E157" s="63"/>
      <c r="F157" s="63"/>
      <c r="G157" s="5"/>
      <c r="H157" s="4"/>
      <c r="I157" s="5"/>
      <c r="J157" s="63"/>
      <c r="K157" s="63"/>
      <c r="L157" s="4"/>
      <c r="M157" s="63"/>
      <c r="N157" s="63"/>
      <c r="O157" s="63"/>
      <c r="P157" s="1"/>
      <c r="Q157" s="1"/>
      <c r="R157" s="1"/>
      <c r="S157" s="4"/>
      <c r="T157" s="1"/>
      <c r="U157" s="1"/>
      <c r="V157" s="6"/>
      <c r="W157" s="4"/>
      <c r="X157" s="6"/>
      <c r="Y157" s="1"/>
      <c r="Z157" s="1"/>
      <c r="AA157" s="4"/>
      <c r="AB157" s="1"/>
      <c r="AC157" s="1"/>
      <c r="AD157" s="1"/>
    </row>
    <row r="158" spans="1:30" x14ac:dyDescent="0.25">
      <c r="A158" s="63" t="s">
        <v>207</v>
      </c>
      <c r="B158" s="63"/>
      <c r="C158" s="63"/>
      <c r="D158" s="4"/>
      <c r="E158" s="63"/>
      <c r="F158" s="63"/>
      <c r="G158" s="5"/>
      <c r="H158" s="4"/>
      <c r="I158" s="5"/>
      <c r="J158" s="63"/>
      <c r="K158" s="63"/>
      <c r="L158" s="4"/>
      <c r="M158" s="63"/>
      <c r="N158" s="63"/>
      <c r="O158" s="63"/>
      <c r="P158" s="1"/>
      <c r="Q158" s="1"/>
      <c r="R158" s="1"/>
      <c r="S158" s="4"/>
      <c r="T158" s="1"/>
      <c r="U158" s="1"/>
      <c r="V158" s="6"/>
      <c r="W158" s="4"/>
      <c r="X158" s="6"/>
      <c r="Y158" s="1"/>
      <c r="Z158" s="1"/>
      <c r="AA158" s="4"/>
      <c r="AB158" s="1"/>
      <c r="AC158" s="1"/>
      <c r="AD158" s="1"/>
    </row>
    <row r="159" spans="1:30" x14ac:dyDescent="0.25">
      <c r="A159" s="63" t="s">
        <v>208</v>
      </c>
      <c r="B159" s="63"/>
      <c r="C159" s="63"/>
      <c r="D159" s="4"/>
      <c r="E159" s="63"/>
      <c r="F159" s="63"/>
      <c r="G159" s="5"/>
      <c r="H159" s="4"/>
      <c r="I159" s="5"/>
      <c r="J159" s="63"/>
      <c r="K159" s="63"/>
      <c r="L159" s="4"/>
      <c r="M159" s="63"/>
      <c r="N159" s="63"/>
      <c r="O159" s="63"/>
      <c r="P159" s="1"/>
      <c r="Q159" s="1"/>
      <c r="R159" s="1"/>
      <c r="S159" s="4"/>
      <c r="T159" s="1"/>
      <c r="U159" s="1"/>
      <c r="V159" s="6"/>
      <c r="W159" s="4"/>
      <c r="X159" s="6"/>
      <c r="Y159" s="1"/>
      <c r="Z159" s="1"/>
      <c r="AA159" s="4"/>
      <c r="AB159" s="1"/>
      <c r="AC159" s="1"/>
      <c r="AD159" s="1"/>
    </row>
    <row r="160" spans="1:30" x14ac:dyDescent="0.25">
      <c r="A160" s="63" t="s">
        <v>205</v>
      </c>
      <c r="B160" s="63"/>
      <c r="C160" s="63"/>
      <c r="D160" s="4"/>
      <c r="E160" s="63"/>
      <c r="F160" s="63"/>
      <c r="G160" s="5"/>
      <c r="H160" s="4"/>
      <c r="I160" s="5"/>
      <c r="J160" s="63"/>
      <c r="K160" s="63"/>
      <c r="L160" s="4"/>
      <c r="M160" s="63"/>
      <c r="N160" s="63"/>
      <c r="O160" s="63"/>
      <c r="P160" s="1"/>
      <c r="Q160" s="1"/>
      <c r="R160" s="1"/>
      <c r="S160" s="4"/>
      <c r="T160" s="1"/>
      <c r="U160" s="1"/>
      <c r="V160" s="6"/>
      <c r="W160" s="4"/>
      <c r="X160" s="6"/>
      <c r="Y160" s="1"/>
      <c r="Z160" s="1"/>
      <c r="AA160" s="4"/>
      <c r="AB160" s="1"/>
      <c r="AC160" s="1"/>
      <c r="AD160" s="1"/>
    </row>
    <row r="161" spans="1:30" x14ac:dyDescent="0.25">
      <c r="A161" s="63" t="s">
        <v>206</v>
      </c>
      <c r="B161" s="63"/>
      <c r="C161" s="63"/>
      <c r="D161" s="4"/>
      <c r="E161" s="63"/>
      <c r="F161" s="63"/>
      <c r="G161" s="5"/>
      <c r="H161" s="4"/>
      <c r="I161" s="5"/>
      <c r="J161" s="63"/>
      <c r="K161" s="63"/>
      <c r="L161" s="4"/>
      <c r="M161" s="63"/>
      <c r="N161" s="63"/>
      <c r="O161" s="63"/>
      <c r="P161" s="1"/>
      <c r="Q161" s="1"/>
      <c r="R161" s="1"/>
      <c r="S161" s="4"/>
      <c r="T161" s="1"/>
      <c r="U161" s="1"/>
      <c r="V161" s="6"/>
      <c r="W161" s="4"/>
      <c r="X161" s="6"/>
      <c r="Y161" s="1"/>
      <c r="Z161" s="1"/>
      <c r="AA161" s="4"/>
      <c r="AB161" s="1"/>
      <c r="AC161" s="1"/>
      <c r="AD161" s="1"/>
    </row>
    <row r="162" spans="1:30" x14ac:dyDescent="0.25">
      <c r="A162" s="2" t="s">
        <v>148</v>
      </c>
    </row>
    <row r="163" spans="1:30" x14ac:dyDescent="0.25">
      <c r="A163" s="63" t="s">
        <v>209</v>
      </c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5"/>
      <c r="Q163" s="65"/>
      <c r="R163" s="65"/>
      <c r="S163" s="65"/>
      <c r="T163" s="65"/>
      <c r="U163" s="65"/>
      <c r="V163" s="65"/>
      <c r="W163" s="1"/>
      <c r="X163" s="65"/>
      <c r="Y163" s="65"/>
      <c r="Z163" s="65"/>
      <c r="AA163" s="65"/>
      <c r="AB163" s="65"/>
      <c r="AC163" s="65"/>
      <c r="AD163" s="65"/>
    </row>
    <row r="164" spans="1:30" x14ac:dyDescent="0.25">
      <c r="A164" s="63" t="s">
        <v>210</v>
      </c>
      <c r="B164" s="63"/>
      <c r="C164" s="63"/>
      <c r="D164" s="63"/>
      <c r="E164" s="63"/>
      <c r="F164" s="63"/>
      <c r="G164" s="64"/>
      <c r="H164" s="63"/>
      <c r="I164" s="64"/>
      <c r="J164" s="63"/>
      <c r="K164" s="63"/>
      <c r="L164" s="63"/>
      <c r="M164" s="63"/>
      <c r="N164" s="63"/>
      <c r="O164" s="63"/>
      <c r="P164" s="65"/>
      <c r="Q164" s="65"/>
      <c r="R164" s="1"/>
      <c r="S164" s="65"/>
      <c r="T164" s="65"/>
      <c r="U164" s="65"/>
      <c r="V164" s="66"/>
      <c r="W164" s="65"/>
      <c r="X164" s="66"/>
      <c r="Y164" s="65"/>
      <c r="Z164" s="65"/>
      <c r="AA164" s="65"/>
      <c r="AB164" s="1"/>
      <c r="AC164" s="65"/>
      <c r="AD164" s="65"/>
    </row>
    <row r="165" spans="1:30" x14ac:dyDescent="0.25">
      <c r="A165" s="63" t="s">
        <v>205</v>
      </c>
      <c r="B165" s="63"/>
      <c r="C165" s="63"/>
      <c r="D165" s="63"/>
      <c r="E165" s="63"/>
      <c r="F165" s="63"/>
      <c r="G165" s="64"/>
      <c r="H165" s="63"/>
      <c r="I165" s="64"/>
      <c r="J165" s="63"/>
      <c r="K165" s="63"/>
      <c r="L165" s="63"/>
      <c r="M165" s="63"/>
      <c r="N165" s="63"/>
      <c r="O165" s="63"/>
      <c r="P165" s="65"/>
      <c r="Q165" s="65"/>
      <c r="R165" s="1"/>
      <c r="S165" s="65"/>
      <c r="T165" s="65"/>
      <c r="U165" s="65"/>
      <c r="V165" s="66"/>
      <c r="W165" s="65"/>
      <c r="X165" s="66"/>
      <c r="Y165" s="65"/>
      <c r="Z165" s="65"/>
      <c r="AA165" s="65"/>
      <c r="AB165" s="1"/>
      <c r="AC165" s="65"/>
      <c r="AD165" s="65"/>
    </row>
    <row r="166" spans="1:30" x14ac:dyDescent="0.25">
      <c r="A166" s="2" t="s">
        <v>211</v>
      </c>
    </row>
    <row r="167" spans="1:30" x14ac:dyDescent="0.25">
      <c r="A167" s="63" t="s">
        <v>148</v>
      </c>
      <c r="B167" s="63"/>
      <c r="C167" s="63"/>
      <c r="D167" s="4"/>
      <c r="E167" s="63"/>
      <c r="F167" s="63"/>
      <c r="G167" s="5"/>
      <c r="H167" s="4"/>
      <c r="I167" s="5"/>
      <c r="J167" s="63"/>
      <c r="K167" s="63"/>
      <c r="L167" s="4"/>
      <c r="M167" s="63"/>
      <c r="N167" s="63"/>
      <c r="O167" s="63"/>
      <c r="P167" s="1"/>
      <c r="Q167" s="1"/>
      <c r="R167" s="1"/>
      <c r="S167" s="4"/>
      <c r="T167" s="1"/>
      <c r="U167" s="1"/>
      <c r="V167" s="6"/>
      <c r="W167" s="4"/>
      <c r="X167" s="6"/>
      <c r="Y167" s="1"/>
      <c r="Z167" s="1"/>
      <c r="AA167" s="4"/>
      <c r="AB167" s="1"/>
      <c r="AC167" s="1"/>
      <c r="AD167" s="1"/>
    </row>
    <row r="168" spans="1:30" ht="25.5" x14ac:dyDescent="0.25">
      <c r="A168" s="63" t="s">
        <v>212</v>
      </c>
      <c r="B168" s="63"/>
      <c r="C168" s="63"/>
      <c r="D168" s="4"/>
      <c r="E168" s="63"/>
      <c r="F168" s="63"/>
      <c r="G168" s="5"/>
      <c r="H168" s="4"/>
      <c r="I168" s="5"/>
      <c r="J168" s="63"/>
      <c r="K168" s="63"/>
      <c r="L168" s="4"/>
      <c r="M168" s="63"/>
      <c r="N168" s="63"/>
      <c r="O168" s="63"/>
      <c r="P168" s="1"/>
      <c r="Q168" s="1"/>
      <c r="R168" s="1"/>
      <c r="S168" s="4"/>
      <c r="T168" s="1"/>
      <c r="U168" s="1"/>
      <c r="V168" s="6"/>
      <c r="W168" s="4"/>
      <c r="X168" s="6"/>
      <c r="Y168" s="1"/>
      <c r="Z168" s="1"/>
      <c r="AA168" s="4"/>
      <c r="AB168" s="1"/>
      <c r="AC168" s="1"/>
      <c r="AD168" s="1"/>
    </row>
    <row r="169" spans="1:30" ht="38.25" x14ac:dyDescent="0.25">
      <c r="A169" s="63" t="s">
        <v>213</v>
      </c>
      <c r="B169" s="63"/>
      <c r="C169" s="63"/>
      <c r="D169" s="4"/>
      <c r="E169" s="63"/>
      <c r="F169" s="63"/>
      <c r="G169" s="5"/>
      <c r="H169" s="4"/>
      <c r="I169" s="5"/>
      <c r="J169" s="63"/>
      <c r="K169" s="63"/>
      <c r="L169" s="4"/>
      <c r="M169" s="63"/>
      <c r="N169" s="63"/>
      <c r="O169" s="63"/>
      <c r="P169" s="1"/>
      <c r="Q169" s="1"/>
      <c r="R169" s="1"/>
      <c r="S169" s="4"/>
      <c r="T169" s="1"/>
      <c r="U169" s="1"/>
      <c r="V169" s="6"/>
      <c r="W169" s="4"/>
      <c r="X169" s="6"/>
      <c r="Y169" s="1"/>
      <c r="Z169" s="1"/>
      <c r="AA169" s="4"/>
      <c r="AB169" s="1"/>
      <c r="AC169" s="1"/>
      <c r="AD169" s="1"/>
    </row>
    <row r="170" spans="1:30" x14ac:dyDescent="0.25">
      <c r="A170" s="63" t="s">
        <v>205</v>
      </c>
      <c r="B170" s="63"/>
      <c r="C170" s="63"/>
      <c r="D170" s="4"/>
      <c r="E170" s="63"/>
      <c r="F170" s="63"/>
      <c r="G170" s="5"/>
      <c r="H170" s="4"/>
      <c r="I170" s="5"/>
      <c r="J170" s="63"/>
      <c r="K170" s="63"/>
      <c r="L170" s="4"/>
      <c r="M170" s="63"/>
      <c r="N170" s="63"/>
      <c r="O170" s="63"/>
      <c r="P170" s="1"/>
      <c r="Q170" s="1"/>
      <c r="R170" s="1"/>
      <c r="S170" s="4"/>
      <c r="T170" s="1"/>
      <c r="U170" s="1"/>
      <c r="V170" s="6"/>
      <c r="W170" s="4"/>
      <c r="X170" s="6"/>
      <c r="Y170" s="1"/>
      <c r="Z170" s="1"/>
      <c r="AA170" s="4"/>
      <c r="AB170" s="1"/>
      <c r="AC170" s="1"/>
      <c r="AD170" s="1"/>
    </row>
    <row r="171" spans="1:30" x14ac:dyDescent="0.25">
      <c r="A171" s="63" t="s">
        <v>206</v>
      </c>
      <c r="B171" s="63"/>
      <c r="C171" s="63"/>
      <c r="D171" s="4"/>
      <c r="E171" s="63"/>
      <c r="F171" s="63"/>
      <c r="G171" s="5"/>
      <c r="H171" s="4"/>
      <c r="I171" s="5"/>
      <c r="J171" s="63"/>
      <c r="K171" s="63"/>
      <c r="L171" s="4"/>
      <c r="M171" s="63"/>
      <c r="N171" s="63"/>
      <c r="O171" s="63"/>
      <c r="P171" s="1"/>
      <c r="Q171" s="1"/>
      <c r="R171" s="1"/>
      <c r="S171" s="4"/>
      <c r="T171" s="1"/>
      <c r="U171" s="1"/>
      <c r="V171" s="6"/>
      <c r="W171" s="4"/>
      <c r="X171" s="6"/>
      <c r="Y171" s="1"/>
      <c r="Z171" s="1"/>
      <c r="AA171" s="4"/>
      <c r="AB171" s="1"/>
      <c r="AC171" s="1"/>
      <c r="AD171" s="1"/>
    </row>
    <row r="172" spans="1:30" ht="25.5" x14ac:dyDescent="0.25">
      <c r="A172" s="63" t="s">
        <v>214</v>
      </c>
      <c r="B172" s="63"/>
      <c r="C172" s="63"/>
      <c r="D172" s="4"/>
      <c r="E172" s="63"/>
      <c r="F172" s="63"/>
      <c r="G172" s="5"/>
      <c r="H172" s="4"/>
      <c r="I172" s="5"/>
      <c r="J172" s="63"/>
      <c r="K172" s="63"/>
      <c r="L172" s="4"/>
      <c r="M172" s="63"/>
      <c r="N172" s="63"/>
      <c r="O172" s="63"/>
      <c r="P172" s="1"/>
      <c r="Q172" s="1"/>
      <c r="R172" s="1"/>
      <c r="S172" s="4"/>
      <c r="T172" s="1"/>
      <c r="U172" s="1"/>
      <c r="V172" s="6"/>
      <c r="W172" s="4"/>
      <c r="X172" s="6"/>
      <c r="Y172" s="1"/>
      <c r="Z172" s="1"/>
      <c r="AA172" s="4"/>
      <c r="AB172" s="1"/>
      <c r="AC172" s="1"/>
      <c r="AD172" s="1"/>
    </row>
    <row r="173" spans="1:30" x14ac:dyDescent="0.25">
      <c r="A173" s="63" t="s">
        <v>148</v>
      </c>
      <c r="B173" s="63"/>
      <c r="C173" s="63"/>
      <c r="D173" s="4"/>
      <c r="E173" s="63"/>
      <c r="F173" s="63"/>
      <c r="G173" s="5"/>
      <c r="H173" s="4"/>
      <c r="I173" s="5"/>
      <c r="J173" s="63"/>
      <c r="K173" s="63"/>
      <c r="L173" s="4"/>
      <c r="M173" s="63"/>
      <c r="N173" s="63"/>
      <c r="O173" s="63"/>
      <c r="P173" s="1"/>
      <c r="Q173" s="1"/>
      <c r="R173" s="1"/>
      <c r="S173" s="4"/>
      <c r="T173" s="1"/>
      <c r="U173" s="1"/>
      <c r="V173" s="6"/>
      <c r="W173" s="4"/>
      <c r="X173" s="6"/>
      <c r="Y173" s="1"/>
      <c r="Z173" s="1"/>
      <c r="AA173" s="4"/>
      <c r="AB173" s="1"/>
      <c r="AC173" s="1"/>
      <c r="AD173" s="1"/>
    </row>
    <row r="174" spans="1:30" ht="25.5" x14ac:dyDescent="0.25">
      <c r="A174" s="63" t="s">
        <v>176</v>
      </c>
      <c r="B174" s="63"/>
      <c r="C174" s="63"/>
      <c r="D174" s="4"/>
      <c r="E174" s="63"/>
      <c r="F174" s="63"/>
      <c r="G174" s="5"/>
      <c r="H174" s="4"/>
      <c r="I174" s="5"/>
      <c r="J174" s="63"/>
      <c r="K174" s="63"/>
      <c r="L174" s="4"/>
      <c r="M174" s="63"/>
      <c r="N174" s="63"/>
      <c r="O174" s="63"/>
      <c r="P174" s="1"/>
      <c r="Q174" s="1"/>
      <c r="R174" s="1"/>
      <c r="S174" s="4"/>
      <c r="T174" s="1"/>
      <c r="U174" s="1"/>
      <c r="V174" s="6"/>
      <c r="W174" s="4"/>
      <c r="X174" s="6"/>
      <c r="Y174" s="1"/>
      <c r="Z174" s="1"/>
      <c r="AA174" s="4"/>
      <c r="AB174" s="1"/>
      <c r="AC174" s="1"/>
      <c r="AD174" s="1"/>
    </row>
    <row r="175" spans="1:30" x14ac:dyDescent="0.25">
      <c r="A175" s="63" t="s">
        <v>181</v>
      </c>
      <c r="B175" s="63"/>
      <c r="C175" s="63"/>
      <c r="D175" s="4"/>
      <c r="E175" s="63"/>
      <c r="F175" s="63"/>
      <c r="G175" s="5"/>
      <c r="H175" s="4"/>
      <c r="I175" s="5"/>
      <c r="J175" s="63"/>
      <c r="K175" s="63"/>
      <c r="L175" s="4"/>
      <c r="M175" s="63"/>
      <c r="N175" s="63"/>
      <c r="O175" s="63"/>
      <c r="P175" s="1"/>
      <c r="Q175" s="1"/>
      <c r="R175" s="1"/>
      <c r="S175" s="4"/>
      <c r="T175" s="1"/>
      <c r="U175" s="1"/>
      <c r="V175" s="6"/>
      <c r="W175" s="4"/>
      <c r="X175" s="6"/>
      <c r="Y175" s="1"/>
      <c r="Z175" s="1"/>
      <c r="AA175" s="4"/>
      <c r="AB175" s="1"/>
      <c r="AC175" s="1"/>
      <c r="AD175" s="1"/>
    </row>
    <row r="176" spans="1:30" x14ac:dyDescent="0.25">
      <c r="A176" s="63" t="s">
        <v>215</v>
      </c>
      <c r="B176" s="63"/>
      <c r="C176" s="63"/>
      <c r="D176" s="4"/>
      <c r="E176" s="63"/>
      <c r="F176" s="63"/>
      <c r="G176" s="5"/>
      <c r="H176" s="4"/>
      <c r="I176" s="5"/>
      <c r="J176" s="63"/>
      <c r="K176" s="63"/>
      <c r="L176" s="4"/>
      <c r="M176" s="63"/>
      <c r="N176" s="63"/>
      <c r="O176" s="63"/>
      <c r="P176" s="1"/>
      <c r="Q176" s="1"/>
      <c r="R176" s="1"/>
      <c r="S176" s="4"/>
      <c r="T176" s="1"/>
      <c r="U176" s="1"/>
      <c r="V176" s="6"/>
      <c r="W176" s="4"/>
      <c r="X176" s="6"/>
      <c r="Y176" s="1"/>
      <c r="Z176" s="1"/>
      <c r="AA176" s="4"/>
      <c r="AB176" s="1"/>
      <c r="AC176" s="1"/>
      <c r="AD176" s="1"/>
    </row>
    <row r="177" spans="1:30" x14ac:dyDescent="0.25">
      <c r="A177" s="63" t="s">
        <v>216</v>
      </c>
      <c r="B177" s="63"/>
      <c r="C177" s="63"/>
      <c r="D177" s="4"/>
      <c r="E177" s="63"/>
      <c r="F177" s="63"/>
      <c r="G177" s="5"/>
      <c r="H177" s="4"/>
      <c r="I177" s="5"/>
      <c r="J177" s="63"/>
      <c r="K177" s="63"/>
      <c r="L177" s="4"/>
      <c r="M177" s="63"/>
      <c r="N177" s="63"/>
      <c r="O177" s="63"/>
      <c r="P177" s="1"/>
      <c r="Q177" s="1"/>
      <c r="R177" s="1"/>
      <c r="S177" s="4"/>
      <c r="T177" s="1"/>
      <c r="U177" s="1"/>
      <c r="V177" s="6"/>
      <c r="W177" s="4"/>
      <c r="X177" s="6"/>
      <c r="Y177" s="1"/>
      <c r="Z177" s="1"/>
      <c r="AA177" s="4"/>
      <c r="AB177" s="1"/>
      <c r="AC177" s="1"/>
      <c r="AD177" s="1"/>
    </row>
    <row r="178" spans="1:30" ht="25.5" x14ac:dyDescent="0.25">
      <c r="A178" s="63" t="s">
        <v>217</v>
      </c>
      <c r="B178" s="63"/>
      <c r="C178" s="63"/>
      <c r="D178" s="4"/>
      <c r="E178" s="63"/>
      <c r="F178" s="63"/>
      <c r="G178" s="5"/>
      <c r="H178" s="4"/>
      <c r="I178" s="5"/>
      <c r="J178" s="63"/>
      <c r="K178" s="63"/>
      <c r="L178" s="4"/>
      <c r="M178" s="63"/>
      <c r="N178" s="63"/>
      <c r="O178" s="63"/>
      <c r="P178" s="1"/>
      <c r="Q178" s="1"/>
      <c r="R178" s="1"/>
      <c r="S178" s="4"/>
      <c r="T178" s="1"/>
      <c r="U178" s="1"/>
      <c r="V178" s="6"/>
      <c r="W178" s="4"/>
      <c r="X178" s="6"/>
      <c r="Y178" s="1"/>
      <c r="Z178" s="1"/>
      <c r="AA178" s="4"/>
      <c r="AB178" s="1"/>
      <c r="AC178" s="1"/>
      <c r="AD178" s="1"/>
    </row>
    <row r="179" spans="1:30" x14ac:dyDescent="0.25">
      <c r="A179" s="63" t="s">
        <v>178</v>
      </c>
      <c r="B179" s="63"/>
      <c r="C179" s="63"/>
      <c r="D179" s="4"/>
      <c r="E179" s="63"/>
      <c r="F179" s="63"/>
      <c r="G179" s="5"/>
      <c r="H179" s="4"/>
      <c r="I179" s="5"/>
      <c r="J179" s="63"/>
      <c r="K179" s="63"/>
      <c r="L179" s="4"/>
      <c r="M179" s="63"/>
      <c r="N179" s="63"/>
      <c r="O179" s="63"/>
      <c r="P179" s="1"/>
      <c r="Q179" s="1"/>
      <c r="R179" s="1"/>
      <c r="S179" s="4"/>
      <c r="T179" s="1"/>
      <c r="U179" s="1"/>
      <c r="V179" s="6"/>
      <c r="W179" s="4"/>
      <c r="X179" s="6"/>
      <c r="Y179" s="1"/>
      <c r="Z179" s="1"/>
      <c r="AA179" s="4"/>
      <c r="AB179" s="1"/>
      <c r="AC179" s="1"/>
      <c r="AD179" s="1"/>
    </row>
    <row r="180" spans="1:30" x14ac:dyDescent="0.25">
      <c r="A180" s="63" t="s">
        <v>218</v>
      </c>
      <c r="B180" s="63"/>
      <c r="C180" s="63"/>
      <c r="D180" s="4"/>
      <c r="E180" s="63"/>
      <c r="F180" s="63"/>
      <c r="G180" s="5"/>
      <c r="H180" s="4"/>
      <c r="I180" s="5"/>
      <c r="J180" s="63"/>
      <c r="K180" s="63"/>
      <c r="L180" s="4"/>
      <c r="M180" s="63"/>
      <c r="N180" s="63"/>
      <c r="O180" s="63"/>
      <c r="P180" s="1"/>
      <c r="Q180" s="1"/>
      <c r="R180" s="1"/>
      <c r="S180" s="4"/>
      <c r="T180" s="1"/>
      <c r="U180" s="1"/>
      <c r="V180" s="6"/>
      <c r="W180" s="4"/>
      <c r="X180" s="6"/>
      <c r="Y180" s="1"/>
      <c r="Z180" s="1"/>
      <c r="AA180" s="4"/>
      <c r="AB180" s="1"/>
      <c r="AC180" s="1"/>
      <c r="AD180" s="1"/>
    </row>
    <row r="181" spans="1:30" x14ac:dyDescent="0.25">
      <c r="A181" s="63" t="s">
        <v>192</v>
      </c>
      <c r="B181" s="63"/>
      <c r="C181" s="63"/>
      <c r="D181" s="4"/>
      <c r="E181" s="63"/>
      <c r="F181" s="63"/>
      <c r="G181" s="5"/>
      <c r="H181" s="4"/>
      <c r="I181" s="5"/>
      <c r="J181" s="63"/>
      <c r="K181" s="63"/>
      <c r="L181" s="4"/>
      <c r="M181" s="63"/>
      <c r="N181" s="63"/>
      <c r="O181" s="63"/>
      <c r="P181" s="1"/>
      <c r="Q181" s="1"/>
      <c r="R181" s="1"/>
      <c r="S181" s="4"/>
      <c r="T181" s="1"/>
      <c r="U181" s="1"/>
      <c r="V181" s="6"/>
      <c r="W181" s="4"/>
      <c r="X181" s="6"/>
      <c r="Y181" s="1"/>
      <c r="Z181" s="1"/>
      <c r="AA181" s="4"/>
      <c r="AB181" s="1"/>
      <c r="AC181" s="1"/>
      <c r="AD181" s="1"/>
    </row>
    <row r="182" spans="1:30" x14ac:dyDescent="0.25">
      <c r="A182" s="63" t="s">
        <v>117</v>
      </c>
      <c r="B182" s="63"/>
      <c r="C182" s="63"/>
      <c r="D182" s="4"/>
      <c r="E182" s="63"/>
      <c r="F182" s="63"/>
      <c r="G182" s="5"/>
      <c r="H182" s="4"/>
      <c r="I182" s="5"/>
      <c r="J182" s="63"/>
      <c r="K182" s="63"/>
      <c r="L182" s="4"/>
      <c r="M182" s="63"/>
      <c r="N182" s="63"/>
      <c r="O182" s="63"/>
      <c r="P182" s="1"/>
      <c r="Q182" s="1"/>
      <c r="R182" s="1"/>
      <c r="S182" s="4"/>
      <c r="T182" s="1"/>
      <c r="U182" s="1"/>
      <c r="V182" s="6"/>
      <c r="W182" s="4"/>
      <c r="X182" s="6"/>
      <c r="Y182" s="1"/>
      <c r="Z182" s="1"/>
      <c r="AA182" s="4"/>
      <c r="AB182" s="1"/>
      <c r="AC182" s="1"/>
      <c r="AD182" s="1"/>
    </row>
    <row r="183" spans="1:30" x14ac:dyDescent="0.25">
      <c r="A183" s="63" t="s">
        <v>219</v>
      </c>
      <c r="B183" s="63"/>
      <c r="C183" s="63"/>
      <c r="D183" s="4"/>
      <c r="E183" s="63"/>
      <c r="F183" s="63"/>
      <c r="G183" s="5"/>
      <c r="H183" s="4"/>
      <c r="I183" s="5"/>
      <c r="J183" s="63"/>
      <c r="K183" s="63"/>
      <c r="L183" s="4"/>
      <c r="M183" s="63"/>
      <c r="N183" s="63"/>
      <c r="O183" s="63"/>
      <c r="P183" s="1"/>
      <c r="Q183" s="1"/>
      <c r="R183" s="1"/>
      <c r="S183" s="4"/>
      <c r="T183" s="1"/>
      <c r="U183" s="1"/>
      <c r="V183" s="6"/>
      <c r="W183" s="4"/>
      <c r="X183" s="6"/>
      <c r="Y183" s="1"/>
      <c r="Z183" s="1"/>
      <c r="AA183" s="4"/>
      <c r="AB183" s="1"/>
      <c r="AC183" s="1"/>
      <c r="AD183" s="1"/>
    </row>
    <row r="184" spans="1:30" x14ac:dyDescent="0.25">
      <c r="A184" s="63" t="s">
        <v>154</v>
      </c>
      <c r="B184" s="63"/>
      <c r="C184" s="63"/>
      <c r="D184" s="4"/>
      <c r="E184" s="63"/>
      <c r="F184" s="63"/>
      <c r="G184" s="5"/>
      <c r="H184" s="4"/>
      <c r="I184" s="5"/>
      <c r="J184" s="63"/>
      <c r="K184" s="63"/>
      <c r="L184" s="4"/>
      <c r="M184" s="63"/>
      <c r="N184" s="63"/>
      <c r="O184" s="63"/>
      <c r="P184" s="1"/>
      <c r="Q184" s="1"/>
      <c r="R184" s="1"/>
      <c r="S184" s="4"/>
      <c r="T184" s="1"/>
      <c r="U184" s="1"/>
      <c r="V184" s="6"/>
      <c r="W184" s="4"/>
      <c r="X184" s="6"/>
      <c r="Y184" s="1"/>
      <c r="Z184" s="1"/>
      <c r="AA184" s="4"/>
      <c r="AB184" s="1"/>
      <c r="AC184" s="1"/>
      <c r="AD184" s="1"/>
    </row>
    <row r="185" spans="1:30" ht="25.5" x14ac:dyDescent="0.25">
      <c r="A185" s="63" t="s">
        <v>220</v>
      </c>
      <c r="B185" s="63"/>
      <c r="C185" s="63"/>
      <c r="D185" s="4"/>
      <c r="E185" s="63"/>
      <c r="F185" s="63"/>
      <c r="G185" s="5"/>
      <c r="H185" s="4"/>
      <c r="I185" s="5"/>
      <c r="J185" s="63"/>
      <c r="K185" s="63"/>
      <c r="L185" s="4"/>
      <c r="M185" s="63"/>
      <c r="N185" s="63"/>
      <c r="O185" s="63"/>
      <c r="P185" s="1"/>
      <c r="Q185" s="1"/>
      <c r="R185" s="1"/>
      <c r="S185" s="4"/>
      <c r="T185" s="1"/>
      <c r="U185" s="1"/>
      <c r="V185" s="6"/>
      <c r="W185" s="4"/>
      <c r="X185" s="6"/>
      <c r="Y185" s="1"/>
      <c r="Z185" s="1"/>
      <c r="AA185" s="4"/>
      <c r="AB185" s="1"/>
      <c r="AC185" s="1"/>
      <c r="AD185" s="1"/>
    </row>
    <row r="186" spans="1:30" ht="25.5" x14ac:dyDescent="0.25">
      <c r="A186" s="63" t="s">
        <v>182</v>
      </c>
      <c r="B186" s="63"/>
      <c r="C186" s="63"/>
      <c r="D186" s="4"/>
      <c r="E186" s="63"/>
      <c r="F186" s="63"/>
      <c r="G186" s="5"/>
      <c r="H186" s="4"/>
      <c r="I186" s="5"/>
      <c r="J186" s="63"/>
      <c r="K186" s="63"/>
      <c r="L186" s="4"/>
      <c r="M186" s="63"/>
      <c r="N186" s="63"/>
      <c r="O186" s="63"/>
      <c r="P186" s="1"/>
      <c r="Q186" s="1"/>
      <c r="R186" s="1"/>
      <c r="S186" s="4"/>
      <c r="T186" s="1"/>
      <c r="U186" s="1"/>
      <c r="V186" s="6"/>
      <c r="W186" s="4"/>
      <c r="X186" s="6"/>
      <c r="Y186" s="1"/>
      <c r="Z186" s="1"/>
      <c r="AA186" s="4"/>
      <c r="AB186" s="1"/>
      <c r="AC186" s="1"/>
      <c r="AD186" s="1"/>
    </row>
    <row r="187" spans="1:30" x14ac:dyDescent="0.25">
      <c r="A187" s="63" t="s">
        <v>199</v>
      </c>
      <c r="B187" s="63"/>
      <c r="C187" s="63"/>
      <c r="D187" s="4"/>
      <c r="E187" s="63"/>
      <c r="F187" s="63"/>
      <c r="G187" s="5"/>
      <c r="H187" s="4"/>
      <c r="I187" s="5"/>
      <c r="J187" s="63"/>
      <c r="K187" s="63"/>
      <c r="L187" s="4"/>
      <c r="M187" s="63"/>
      <c r="N187" s="63"/>
      <c r="O187" s="63"/>
      <c r="P187" s="1"/>
      <c r="Q187" s="1"/>
      <c r="R187" s="1"/>
      <c r="S187" s="4"/>
      <c r="T187" s="1"/>
      <c r="U187" s="1"/>
      <c r="V187" s="6"/>
      <c r="W187" s="4"/>
      <c r="X187" s="6"/>
      <c r="Y187" s="1"/>
      <c r="Z187" s="1"/>
      <c r="AA187" s="4"/>
      <c r="AB187" s="1"/>
      <c r="AC187" s="1"/>
      <c r="AD187" s="1"/>
    </row>
    <row r="188" spans="1:30" x14ac:dyDescent="0.25">
      <c r="A188" s="63" t="s">
        <v>160</v>
      </c>
      <c r="B188" s="63"/>
      <c r="C188" s="63"/>
      <c r="D188" s="4"/>
      <c r="E188" s="63"/>
      <c r="F188" s="63"/>
      <c r="G188" s="5"/>
      <c r="H188" s="4"/>
      <c r="I188" s="5"/>
      <c r="J188" s="63"/>
      <c r="K188" s="63"/>
      <c r="L188" s="4"/>
      <c r="M188" s="63"/>
      <c r="N188" s="63"/>
      <c r="O188" s="63"/>
      <c r="P188" s="1"/>
      <c r="Q188" s="1"/>
      <c r="R188" s="1"/>
      <c r="S188" s="4"/>
      <c r="T188" s="1"/>
      <c r="U188" s="1"/>
      <c r="V188" s="6"/>
      <c r="W188" s="4"/>
      <c r="X188" s="6"/>
      <c r="Y188" s="1"/>
      <c r="Z188" s="1"/>
      <c r="AA188" s="4"/>
      <c r="AB188" s="1"/>
      <c r="AC188" s="1"/>
      <c r="AD188" s="1"/>
    </row>
    <row r="189" spans="1:30" x14ac:dyDescent="0.25">
      <c r="A189" s="63" t="s">
        <v>221</v>
      </c>
      <c r="B189" s="63"/>
      <c r="C189" s="63"/>
      <c r="D189" s="4"/>
      <c r="E189" s="63"/>
      <c r="F189" s="63"/>
      <c r="G189" s="5"/>
      <c r="H189" s="4"/>
      <c r="I189" s="5"/>
      <c r="J189" s="63"/>
      <c r="K189" s="63"/>
      <c r="L189" s="4"/>
      <c r="M189" s="63"/>
      <c r="N189" s="63"/>
      <c r="O189" s="63"/>
      <c r="P189" s="1"/>
      <c r="Q189" s="1"/>
      <c r="R189" s="1"/>
      <c r="S189" s="4"/>
      <c r="T189" s="1"/>
      <c r="U189" s="1"/>
      <c r="V189" s="6"/>
      <c r="W189" s="4"/>
      <c r="X189" s="6"/>
      <c r="Y189" s="1"/>
      <c r="Z189" s="1"/>
      <c r="AA189" s="4"/>
      <c r="AB189" s="1"/>
      <c r="AC189" s="1"/>
      <c r="AD189" s="1"/>
    </row>
    <row r="190" spans="1:30" ht="25.5" x14ac:dyDescent="0.25">
      <c r="A190" s="63" t="s">
        <v>201</v>
      </c>
      <c r="B190" s="63"/>
      <c r="C190" s="63"/>
      <c r="D190" s="4"/>
      <c r="E190" s="63"/>
      <c r="F190" s="63"/>
      <c r="G190" s="5"/>
      <c r="H190" s="4"/>
      <c r="I190" s="5"/>
      <c r="J190" s="63"/>
      <c r="K190" s="63"/>
      <c r="L190" s="4"/>
      <c r="M190" s="63"/>
      <c r="N190" s="63"/>
      <c r="O190" s="63"/>
      <c r="P190" s="1"/>
      <c r="Q190" s="1"/>
      <c r="R190" s="1"/>
      <c r="S190" s="4"/>
      <c r="T190" s="1"/>
      <c r="U190" s="1"/>
      <c r="V190" s="6"/>
      <c r="W190" s="4"/>
      <c r="X190" s="6"/>
      <c r="Y190" s="1"/>
      <c r="Z190" s="1"/>
      <c r="AA190" s="4"/>
      <c r="AB190" s="1"/>
      <c r="AC190" s="1"/>
      <c r="AD190" s="1"/>
    </row>
    <row r="191" spans="1:30" x14ac:dyDescent="0.25">
      <c r="A191" s="63" t="s">
        <v>222</v>
      </c>
      <c r="B191" s="63"/>
      <c r="C191" s="63"/>
      <c r="D191" s="4"/>
      <c r="E191" s="63"/>
      <c r="F191" s="63"/>
      <c r="G191" s="5"/>
      <c r="H191" s="4"/>
      <c r="I191" s="5"/>
      <c r="J191" s="63"/>
      <c r="K191" s="63"/>
      <c r="L191" s="4"/>
      <c r="M191" s="63"/>
      <c r="N191" s="63"/>
      <c r="O191" s="63"/>
      <c r="P191" s="1"/>
      <c r="Q191" s="1"/>
      <c r="R191" s="1"/>
      <c r="S191" s="4"/>
      <c r="T191" s="1"/>
      <c r="U191" s="1"/>
      <c r="V191" s="6"/>
      <c r="W191" s="4"/>
      <c r="X191" s="6"/>
      <c r="Y191" s="1"/>
      <c r="Z191" s="1"/>
      <c r="AA191" s="4"/>
      <c r="AB191" s="1"/>
      <c r="AC191" s="1"/>
      <c r="AD191" s="1"/>
    </row>
    <row r="192" spans="1:30" x14ac:dyDescent="0.25">
      <c r="A192" s="63" t="s">
        <v>223</v>
      </c>
      <c r="B192" s="63"/>
      <c r="C192" s="63"/>
      <c r="D192" s="4"/>
      <c r="E192" s="63"/>
      <c r="F192" s="63"/>
      <c r="G192" s="5"/>
      <c r="H192" s="4"/>
      <c r="I192" s="5"/>
      <c r="J192" s="63"/>
      <c r="K192" s="63"/>
      <c r="L192" s="4"/>
      <c r="M192" s="63"/>
      <c r="N192" s="63"/>
      <c r="O192" s="63"/>
      <c r="P192" s="1"/>
      <c r="Q192" s="1"/>
      <c r="R192" s="1"/>
      <c r="S192" s="4"/>
      <c r="T192" s="1"/>
      <c r="U192" s="1"/>
      <c r="V192" s="6"/>
      <c r="W192" s="4"/>
      <c r="X192" s="6"/>
      <c r="Y192" s="1"/>
      <c r="Z192" s="1"/>
      <c r="AA192" s="4"/>
      <c r="AB192" s="1"/>
      <c r="AC192" s="1"/>
      <c r="AD192" s="1"/>
    </row>
    <row r="193" spans="1:30" x14ac:dyDescent="0.25">
      <c r="A193" s="63" t="s">
        <v>224</v>
      </c>
      <c r="B193" s="63"/>
      <c r="C193" s="63"/>
      <c r="D193" s="4"/>
      <c r="E193" s="63"/>
      <c r="F193" s="63"/>
      <c r="G193" s="5"/>
      <c r="H193" s="4"/>
      <c r="I193" s="5"/>
      <c r="J193" s="63"/>
      <c r="K193" s="63"/>
      <c r="L193" s="4"/>
      <c r="M193" s="63"/>
      <c r="N193" s="63"/>
      <c r="O193" s="63"/>
      <c r="P193" s="1"/>
      <c r="Q193" s="1"/>
      <c r="R193" s="1"/>
      <c r="S193" s="4"/>
      <c r="T193" s="1"/>
      <c r="U193" s="1"/>
      <c r="V193" s="6"/>
      <c r="W193" s="4"/>
      <c r="X193" s="6"/>
      <c r="Y193" s="1"/>
      <c r="Z193" s="1"/>
      <c r="AA193" s="4"/>
      <c r="AB193" s="1"/>
      <c r="AC193" s="1"/>
      <c r="AD193" s="1"/>
    </row>
    <row r="194" spans="1:30" x14ac:dyDescent="0.25">
      <c r="A194" s="63" t="s">
        <v>225</v>
      </c>
      <c r="B194" s="63"/>
      <c r="C194" s="63"/>
      <c r="D194" s="4"/>
      <c r="E194" s="63"/>
      <c r="F194" s="63"/>
      <c r="G194" s="5"/>
      <c r="H194" s="4"/>
      <c r="I194" s="5"/>
      <c r="J194" s="63"/>
      <c r="K194" s="63"/>
      <c r="L194" s="4"/>
      <c r="M194" s="63"/>
      <c r="N194" s="63"/>
      <c r="O194" s="63"/>
      <c r="P194" s="1"/>
      <c r="Q194" s="1"/>
      <c r="R194" s="1"/>
      <c r="S194" s="4"/>
      <c r="T194" s="1"/>
      <c r="U194" s="1"/>
      <c r="V194" s="6"/>
      <c r="W194" s="4"/>
      <c r="X194" s="6"/>
      <c r="Y194" s="1"/>
      <c r="Z194" s="1"/>
      <c r="AA194" s="4"/>
      <c r="AB194" s="1"/>
      <c r="AC194" s="1"/>
      <c r="AD194" s="1"/>
    </row>
    <row r="195" spans="1:30" x14ac:dyDescent="0.25">
      <c r="A195" s="63" t="s">
        <v>226</v>
      </c>
      <c r="B195" s="63"/>
      <c r="C195" s="63"/>
      <c r="D195" s="4"/>
      <c r="E195" s="63"/>
      <c r="F195" s="63"/>
      <c r="G195" s="5"/>
      <c r="H195" s="4"/>
      <c r="I195" s="5"/>
      <c r="J195" s="63"/>
      <c r="K195" s="63"/>
      <c r="L195" s="4"/>
      <c r="M195" s="63"/>
      <c r="N195" s="63"/>
      <c r="O195" s="63"/>
      <c r="P195" s="1"/>
      <c r="Q195" s="1"/>
      <c r="R195" s="1"/>
      <c r="S195" s="4"/>
      <c r="T195" s="1"/>
      <c r="U195" s="1"/>
      <c r="V195" s="6"/>
      <c r="W195" s="4"/>
      <c r="X195" s="6"/>
      <c r="Y195" s="1"/>
      <c r="Z195" s="1"/>
      <c r="AA195" s="4"/>
      <c r="AB195" s="1"/>
      <c r="AC195" s="1"/>
      <c r="AD195" s="1"/>
    </row>
    <row r="196" spans="1:30" x14ac:dyDescent="0.25">
      <c r="A196" s="63" t="s">
        <v>227</v>
      </c>
      <c r="B196" s="63"/>
      <c r="C196" s="63"/>
      <c r="D196" s="4"/>
      <c r="E196" s="63"/>
      <c r="F196" s="63"/>
      <c r="G196" s="5"/>
      <c r="H196" s="4"/>
      <c r="I196" s="5"/>
      <c r="J196" s="63"/>
      <c r="K196" s="63"/>
      <c r="L196" s="4"/>
      <c r="M196" s="63"/>
      <c r="N196" s="63"/>
      <c r="O196" s="63"/>
      <c r="P196" s="1"/>
      <c r="Q196" s="1"/>
      <c r="R196" s="1"/>
      <c r="S196" s="4"/>
      <c r="T196" s="1"/>
      <c r="U196" s="1"/>
      <c r="V196" s="6"/>
      <c r="W196" s="4"/>
      <c r="X196" s="6"/>
      <c r="Y196" s="1"/>
      <c r="Z196" s="1"/>
      <c r="AA196" s="4"/>
      <c r="AB196" s="1"/>
      <c r="AC196" s="1"/>
      <c r="AD196" s="1"/>
    </row>
    <row r="197" spans="1:30" ht="25.5" x14ac:dyDescent="0.25">
      <c r="A197" s="63" t="s">
        <v>228</v>
      </c>
      <c r="B197" s="63"/>
      <c r="C197" s="63"/>
      <c r="D197" s="4"/>
      <c r="E197" s="63"/>
      <c r="F197" s="63"/>
      <c r="G197" s="5"/>
      <c r="H197" s="4"/>
      <c r="I197" s="5"/>
      <c r="J197" s="63"/>
      <c r="K197" s="63"/>
      <c r="L197" s="4"/>
      <c r="M197" s="63"/>
      <c r="N197" s="63"/>
      <c r="O197" s="63"/>
      <c r="P197" s="1"/>
      <c r="Q197" s="1"/>
      <c r="R197" s="1"/>
      <c r="S197" s="4"/>
      <c r="T197" s="1"/>
      <c r="U197" s="1"/>
      <c r="V197" s="6"/>
      <c r="W197" s="4"/>
      <c r="X197" s="6"/>
      <c r="Y197" s="1"/>
      <c r="Z197" s="1"/>
      <c r="AA197" s="4"/>
      <c r="AB197" s="1"/>
      <c r="AC197" s="1"/>
      <c r="AD197" s="1"/>
    </row>
    <row r="198" spans="1:30" ht="63.75" x14ac:dyDescent="0.25">
      <c r="A198" s="63" t="s">
        <v>229</v>
      </c>
      <c r="B198" s="63"/>
      <c r="C198" s="63"/>
      <c r="D198" s="4"/>
      <c r="E198" s="63"/>
      <c r="F198" s="63"/>
      <c r="G198" s="5"/>
      <c r="H198" s="4"/>
      <c r="I198" s="5"/>
      <c r="J198" s="63"/>
      <c r="K198" s="63"/>
      <c r="L198" s="4"/>
      <c r="M198" s="63"/>
      <c r="N198" s="63"/>
      <c r="O198" s="63"/>
      <c r="P198" s="1"/>
      <c r="Q198" s="1"/>
      <c r="R198" s="1"/>
      <c r="S198" s="4"/>
      <c r="T198" s="1"/>
      <c r="U198" s="1"/>
      <c r="V198" s="6"/>
      <c r="W198" s="4"/>
      <c r="X198" s="6"/>
      <c r="Y198" s="1"/>
      <c r="Z198" s="1"/>
      <c r="AA198" s="4"/>
      <c r="AB198" s="1"/>
      <c r="AC198" s="1"/>
      <c r="AD198" s="1"/>
    </row>
    <row r="199" spans="1:30" x14ac:dyDescent="0.25">
      <c r="A199" s="63" t="s">
        <v>230</v>
      </c>
      <c r="B199" s="63"/>
      <c r="C199" s="63"/>
      <c r="D199" s="4"/>
      <c r="E199" s="63"/>
      <c r="F199" s="63"/>
      <c r="G199" s="5"/>
      <c r="H199" s="4"/>
      <c r="I199" s="5"/>
      <c r="J199" s="63"/>
      <c r="K199" s="63"/>
      <c r="L199" s="4"/>
      <c r="M199" s="63"/>
      <c r="N199" s="63"/>
      <c r="O199" s="63"/>
      <c r="P199" s="1"/>
      <c r="Q199" s="1"/>
      <c r="R199" s="1"/>
      <c r="S199" s="4"/>
      <c r="T199" s="1"/>
      <c r="U199" s="1"/>
      <c r="V199" s="6"/>
      <c r="W199" s="4"/>
      <c r="X199" s="6"/>
      <c r="Y199" s="1"/>
      <c r="Z199" s="1"/>
      <c r="AA199" s="4"/>
      <c r="AB199" s="1"/>
      <c r="AC199" s="1"/>
      <c r="AD199" s="1"/>
    </row>
    <row r="200" spans="1:30" ht="25.5" x14ac:dyDescent="0.25">
      <c r="A200" s="63" t="s">
        <v>231</v>
      </c>
      <c r="B200" s="63"/>
      <c r="C200" s="63"/>
      <c r="D200" s="4"/>
      <c r="E200" s="63"/>
      <c r="F200" s="63"/>
      <c r="G200" s="5"/>
      <c r="H200" s="4"/>
      <c r="I200" s="5"/>
      <c r="J200" s="63"/>
      <c r="K200" s="63"/>
      <c r="L200" s="4"/>
      <c r="M200" s="63"/>
      <c r="N200" s="63"/>
      <c r="O200" s="63"/>
      <c r="P200" s="1"/>
      <c r="Q200" s="1"/>
      <c r="R200" s="1"/>
      <c r="S200" s="4"/>
      <c r="T200" s="1"/>
      <c r="U200" s="1"/>
      <c r="V200" s="6"/>
      <c r="W200" s="4"/>
      <c r="X200" s="6"/>
      <c r="Y200" s="1"/>
      <c r="Z200" s="1"/>
      <c r="AA200" s="4"/>
      <c r="AB200" s="1"/>
      <c r="AC200" s="1"/>
      <c r="AD200" s="1"/>
    </row>
    <row r="201" spans="1:30" ht="25.5" x14ac:dyDescent="0.25">
      <c r="A201" s="63" t="s">
        <v>232</v>
      </c>
      <c r="B201" s="63"/>
      <c r="C201" s="63"/>
      <c r="D201" s="4"/>
      <c r="E201" s="63"/>
      <c r="F201" s="63"/>
      <c r="G201" s="5"/>
      <c r="H201" s="4"/>
      <c r="I201" s="5"/>
      <c r="J201" s="63"/>
      <c r="K201" s="63"/>
      <c r="L201" s="4"/>
      <c r="M201" s="63"/>
      <c r="N201" s="63"/>
      <c r="O201" s="63"/>
      <c r="P201" s="1"/>
      <c r="Q201" s="1"/>
      <c r="R201" s="1"/>
      <c r="S201" s="4"/>
      <c r="T201" s="1"/>
      <c r="U201" s="1"/>
      <c r="V201" s="6"/>
      <c r="W201" s="4"/>
      <c r="X201" s="6"/>
      <c r="Y201" s="1"/>
      <c r="Z201" s="1"/>
      <c r="AA201" s="4"/>
      <c r="AB201" s="1"/>
      <c r="AC201" s="1"/>
      <c r="AD201" s="1"/>
    </row>
    <row r="202" spans="1:30" ht="25.5" x14ac:dyDescent="0.25">
      <c r="A202" s="63" t="s">
        <v>233</v>
      </c>
      <c r="B202" s="63"/>
      <c r="C202" s="63"/>
      <c r="D202" s="4"/>
      <c r="E202" s="63"/>
      <c r="F202" s="63"/>
      <c r="G202" s="5"/>
      <c r="H202" s="4"/>
      <c r="I202" s="5"/>
      <c r="J202" s="63"/>
      <c r="K202" s="63"/>
      <c r="L202" s="4"/>
      <c r="M202" s="63"/>
      <c r="N202" s="63"/>
      <c r="O202" s="63"/>
      <c r="P202" s="1"/>
      <c r="Q202" s="1"/>
      <c r="R202" s="1"/>
      <c r="S202" s="4"/>
      <c r="T202" s="1"/>
      <c r="U202" s="1"/>
      <c r="V202" s="6"/>
      <c r="W202" s="4"/>
      <c r="X202" s="6"/>
      <c r="Y202" s="1"/>
      <c r="Z202" s="1"/>
      <c r="AA202" s="4"/>
      <c r="AB202" s="1"/>
      <c r="AC202" s="1"/>
      <c r="AD202" s="1"/>
    </row>
    <row r="203" spans="1:30" x14ac:dyDescent="0.25">
      <c r="A203" s="63" t="s">
        <v>234</v>
      </c>
      <c r="B203" s="63"/>
      <c r="C203" s="63"/>
      <c r="D203" s="4"/>
      <c r="E203" s="63"/>
      <c r="F203" s="63"/>
      <c r="G203" s="5"/>
      <c r="H203" s="4"/>
      <c r="I203" s="5"/>
      <c r="J203" s="63"/>
      <c r="K203" s="63"/>
      <c r="L203" s="4"/>
      <c r="M203" s="63"/>
      <c r="N203" s="63"/>
      <c r="O203" s="63"/>
      <c r="P203" s="1"/>
      <c r="Q203" s="1"/>
      <c r="R203" s="1"/>
      <c r="S203" s="4"/>
      <c r="T203" s="1"/>
      <c r="U203" s="1"/>
      <c r="V203" s="6"/>
      <c r="W203" s="4"/>
      <c r="X203" s="6"/>
      <c r="Y203" s="1"/>
      <c r="Z203" s="1"/>
      <c r="AA203" s="4"/>
      <c r="AB203" s="1"/>
      <c r="AC203" s="1"/>
      <c r="AD203" s="1"/>
    </row>
    <row r="204" spans="1:30" x14ac:dyDescent="0.25">
      <c r="A204" s="63" t="s">
        <v>235</v>
      </c>
      <c r="B204" s="63"/>
      <c r="C204" s="63"/>
      <c r="D204" s="4"/>
      <c r="E204" s="63"/>
      <c r="F204" s="63"/>
      <c r="G204" s="5"/>
      <c r="H204" s="4"/>
      <c r="I204" s="5"/>
      <c r="J204" s="63"/>
      <c r="K204" s="63"/>
      <c r="L204" s="4"/>
      <c r="M204" s="63"/>
      <c r="N204" s="63"/>
      <c r="O204" s="63"/>
      <c r="P204" s="1"/>
      <c r="Q204" s="1"/>
      <c r="R204" s="1"/>
      <c r="S204" s="4"/>
      <c r="T204" s="1"/>
      <c r="U204" s="1"/>
      <c r="V204" s="6"/>
      <c r="W204" s="4"/>
      <c r="X204" s="6"/>
      <c r="Y204" s="1"/>
      <c r="Z204" s="1"/>
      <c r="AA204" s="4"/>
      <c r="AB204" s="1"/>
      <c r="AC204" s="1"/>
      <c r="AD204" s="1"/>
    </row>
    <row r="205" spans="1:30" x14ac:dyDescent="0.25">
      <c r="A205" s="2" t="s">
        <v>236</v>
      </c>
    </row>
    <row r="206" spans="1:30" x14ac:dyDescent="0.25">
      <c r="A206" s="2" t="s">
        <v>237</v>
      </c>
    </row>
    <row r="207" spans="1:30" x14ac:dyDescent="0.25">
      <c r="A207" s="2" t="s">
        <v>238</v>
      </c>
    </row>
    <row r="208" spans="1:30" x14ac:dyDescent="0.25">
      <c r="A208" s="2" t="s">
        <v>239</v>
      </c>
    </row>
    <row r="209" spans="1:1" x14ac:dyDescent="0.25">
      <c r="A209" s="2" t="s">
        <v>148</v>
      </c>
    </row>
    <row r="210" spans="1:1" x14ac:dyDescent="0.25">
      <c r="A210" s="2" t="s">
        <v>240</v>
      </c>
    </row>
    <row r="211" spans="1:1" x14ac:dyDescent="0.25">
      <c r="A211" s="2" t="s">
        <v>241</v>
      </c>
    </row>
    <row r="212" spans="1:1" x14ac:dyDescent="0.25">
      <c r="A212" s="2" t="s">
        <v>226</v>
      </c>
    </row>
    <row r="213" spans="1:1" x14ac:dyDescent="0.25">
      <c r="A213" s="2" t="s">
        <v>227</v>
      </c>
    </row>
    <row r="214" spans="1:1" x14ac:dyDescent="0.25">
      <c r="A214" s="2" t="s">
        <v>228</v>
      </c>
    </row>
    <row r="215" spans="1:1" x14ac:dyDescent="0.25">
      <c r="A215" s="2" t="s">
        <v>242</v>
      </c>
    </row>
    <row r="216" spans="1:1" x14ac:dyDescent="0.25">
      <c r="A216" s="2" t="s">
        <v>240</v>
      </c>
    </row>
    <row r="217" spans="1:1" x14ac:dyDescent="0.25">
      <c r="A217" s="2" t="s">
        <v>243</v>
      </c>
    </row>
    <row r="218" spans="1:1" x14ac:dyDescent="0.25">
      <c r="A218" s="2" t="s">
        <v>226</v>
      </c>
    </row>
    <row r="219" spans="1:1" x14ac:dyDescent="0.25">
      <c r="A219" s="2" t="s">
        <v>244</v>
      </c>
    </row>
    <row r="220" spans="1:1" x14ac:dyDescent="0.25">
      <c r="A220" s="2" t="s">
        <v>245</v>
      </c>
    </row>
    <row r="221" spans="1:1" x14ac:dyDescent="0.25">
      <c r="A221" s="2" t="s">
        <v>246</v>
      </c>
    </row>
    <row r="222" spans="1:1" x14ac:dyDescent="0.25">
      <c r="A222" s="2" t="s">
        <v>247</v>
      </c>
    </row>
    <row r="223" spans="1:1" x14ac:dyDescent="0.25">
      <c r="A223" s="2" t="s">
        <v>248</v>
      </c>
    </row>
    <row r="224" spans="1:1" x14ac:dyDescent="0.25">
      <c r="A224" s="2" t="s">
        <v>249</v>
      </c>
    </row>
    <row r="225" spans="1:1" x14ac:dyDescent="0.25">
      <c r="A225" s="2" t="s">
        <v>227</v>
      </c>
    </row>
    <row r="226" spans="1:1" x14ac:dyDescent="0.25">
      <c r="A226" s="2" t="s">
        <v>250</v>
      </c>
    </row>
    <row r="227" spans="1:1" x14ac:dyDescent="0.25">
      <c r="A227" s="2" t="s">
        <v>251</v>
      </c>
    </row>
    <row r="228" spans="1:1" x14ac:dyDescent="0.25">
      <c r="A228" s="2" t="s">
        <v>252</v>
      </c>
    </row>
    <row r="229" spans="1:1" x14ac:dyDescent="0.25">
      <c r="A229" s="2" t="s">
        <v>253</v>
      </c>
    </row>
    <row r="230" spans="1:1" x14ac:dyDescent="0.25">
      <c r="A230" s="2" t="s">
        <v>228</v>
      </c>
    </row>
    <row r="231" spans="1:1" x14ac:dyDescent="0.25">
      <c r="A231" s="2" t="s">
        <v>254</v>
      </c>
    </row>
    <row r="232" spans="1:1" x14ac:dyDescent="0.25">
      <c r="A232" s="2" t="s">
        <v>255</v>
      </c>
    </row>
    <row r="233" spans="1:1" x14ac:dyDescent="0.25">
      <c r="A233" s="2" t="s">
        <v>256</v>
      </c>
    </row>
    <row r="234" spans="1:1" x14ac:dyDescent="0.25">
      <c r="A234" s="2" t="s">
        <v>242</v>
      </c>
    </row>
    <row r="235" spans="1:1" x14ac:dyDescent="0.25">
      <c r="A235" s="2" t="s">
        <v>257</v>
      </c>
    </row>
    <row r="236" spans="1:1" x14ac:dyDescent="0.25">
      <c r="A236" s="2" t="s">
        <v>148</v>
      </c>
    </row>
    <row r="237" spans="1:1" x14ac:dyDescent="0.25">
      <c r="A237" s="2" t="s">
        <v>240</v>
      </c>
    </row>
    <row r="238" spans="1:1" x14ac:dyDescent="0.25">
      <c r="A238" s="2" t="s">
        <v>258</v>
      </c>
    </row>
    <row r="239" spans="1:1" x14ac:dyDescent="0.25">
      <c r="A239" s="2" t="s">
        <v>226</v>
      </c>
    </row>
    <row r="240" spans="1:1" x14ac:dyDescent="0.25">
      <c r="A240" s="2" t="s">
        <v>227</v>
      </c>
    </row>
    <row r="241" spans="1:1" x14ac:dyDescent="0.25">
      <c r="A241" s="2" t="s">
        <v>228</v>
      </c>
    </row>
    <row r="242" spans="1:1" x14ac:dyDescent="0.25">
      <c r="A242" s="2" t="s">
        <v>257</v>
      </c>
    </row>
    <row r="243" spans="1:1" x14ac:dyDescent="0.25">
      <c r="A243" s="2" t="s">
        <v>148</v>
      </c>
    </row>
    <row r="244" spans="1:1" x14ac:dyDescent="0.25">
      <c r="A244" s="2" t="s">
        <v>240</v>
      </c>
    </row>
    <row r="245" spans="1:1" x14ac:dyDescent="0.25">
      <c r="A245" s="2" t="s">
        <v>259</v>
      </c>
    </row>
    <row r="246" spans="1:1" x14ac:dyDescent="0.25">
      <c r="A246" s="2" t="s">
        <v>226</v>
      </c>
    </row>
    <row r="247" spans="1:1" x14ac:dyDescent="0.25">
      <c r="A247" s="2" t="s">
        <v>227</v>
      </c>
    </row>
    <row r="248" spans="1:1" x14ac:dyDescent="0.25">
      <c r="A248" s="2" t="s">
        <v>228</v>
      </c>
    </row>
    <row r="249" spans="1:1" x14ac:dyDescent="0.25">
      <c r="A249" s="2" t="s">
        <v>254</v>
      </c>
    </row>
    <row r="250" spans="1:1" x14ac:dyDescent="0.25">
      <c r="A250" s="2" t="s">
        <v>255</v>
      </c>
    </row>
    <row r="251" spans="1:1" x14ac:dyDescent="0.25">
      <c r="A251" s="2" t="s">
        <v>256</v>
      </c>
    </row>
    <row r="252" spans="1:1" x14ac:dyDescent="0.25">
      <c r="A252" s="2" t="s">
        <v>257</v>
      </c>
    </row>
    <row r="253" spans="1:1" x14ac:dyDescent="0.25">
      <c r="A253" s="2" t="s">
        <v>148</v>
      </c>
    </row>
    <row r="254" spans="1:1" x14ac:dyDescent="0.25">
      <c r="A254" s="2" t="s">
        <v>240</v>
      </c>
    </row>
    <row r="255" spans="1:1" x14ac:dyDescent="0.25">
      <c r="A255" s="2" t="s">
        <v>260</v>
      </c>
    </row>
    <row r="256" spans="1:1" x14ac:dyDescent="0.25">
      <c r="A256" s="2" t="s">
        <v>226</v>
      </c>
    </row>
    <row r="257" spans="1:1" x14ac:dyDescent="0.25">
      <c r="A257" s="2" t="s">
        <v>261</v>
      </c>
    </row>
    <row r="258" spans="1:1" x14ac:dyDescent="0.25">
      <c r="A258" s="2" t="s">
        <v>262</v>
      </c>
    </row>
    <row r="259" spans="1:1" x14ac:dyDescent="0.25">
      <c r="A259" s="2" t="s">
        <v>227</v>
      </c>
    </row>
    <row r="260" spans="1:1" x14ac:dyDescent="0.25">
      <c r="A260" s="2" t="s">
        <v>250</v>
      </c>
    </row>
    <row r="261" spans="1:1" x14ac:dyDescent="0.25">
      <c r="A261" s="2" t="s">
        <v>251</v>
      </c>
    </row>
    <row r="262" spans="1:1" x14ac:dyDescent="0.25">
      <c r="A262" s="2" t="s">
        <v>253</v>
      </c>
    </row>
    <row r="263" spans="1:1" x14ac:dyDescent="0.25">
      <c r="A263" s="2" t="s">
        <v>228</v>
      </c>
    </row>
    <row r="264" spans="1:1" x14ac:dyDescent="0.25">
      <c r="A264" s="2" t="s">
        <v>263</v>
      </c>
    </row>
    <row r="265" spans="1:1" x14ac:dyDescent="0.25">
      <c r="A265" s="2" t="s">
        <v>256</v>
      </c>
    </row>
    <row r="266" spans="1:1" x14ac:dyDescent="0.25">
      <c r="A266" s="2" t="s">
        <v>242</v>
      </c>
    </row>
    <row r="267" spans="1:1" x14ac:dyDescent="0.25">
      <c r="A267" s="2" t="s">
        <v>148</v>
      </c>
    </row>
    <row r="268" spans="1:1" x14ac:dyDescent="0.25">
      <c r="A268" s="2" t="s">
        <v>240</v>
      </c>
    </row>
    <row r="269" spans="1:1" x14ac:dyDescent="0.25">
      <c r="A269" s="2" t="s">
        <v>257</v>
      </c>
    </row>
    <row r="270" spans="1:1" x14ac:dyDescent="0.25">
      <c r="A270" s="2" t="s">
        <v>264</v>
      </c>
    </row>
    <row r="271" spans="1:1" x14ac:dyDescent="0.25">
      <c r="A271" s="2" t="s">
        <v>250</v>
      </c>
    </row>
    <row r="272" spans="1:1" x14ac:dyDescent="0.25">
      <c r="A272" s="2" t="s">
        <v>251</v>
      </c>
    </row>
    <row r="273" spans="1:1" x14ac:dyDescent="0.25">
      <c r="A273" s="2" t="s">
        <v>252</v>
      </c>
    </row>
    <row r="274" spans="1:1" x14ac:dyDescent="0.25">
      <c r="A274" s="2" t="s">
        <v>253</v>
      </c>
    </row>
    <row r="275" spans="1:1" x14ac:dyDescent="0.25">
      <c r="A275" s="2" t="s">
        <v>176</v>
      </c>
    </row>
    <row r="276" spans="1:1" x14ac:dyDescent="0.25">
      <c r="A276" s="2" t="s">
        <v>265</v>
      </c>
    </row>
    <row r="277" spans="1:1" x14ac:dyDescent="0.25">
      <c r="A277" s="2" t="s">
        <v>266</v>
      </c>
    </row>
    <row r="278" spans="1:1" x14ac:dyDescent="0.25">
      <c r="A278" s="2" t="s">
        <v>267</v>
      </c>
    </row>
    <row r="279" spans="1:1" x14ac:dyDescent="0.25">
      <c r="A279" s="2" t="s">
        <v>160</v>
      </c>
    </row>
    <row r="280" spans="1:1" x14ac:dyDescent="0.25">
      <c r="A280" s="2" t="s">
        <v>268</v>
      </c>
    </row>
    <row r="281" spans="1:1" x14ac:dyDescent="0.25">
      <c r="A281" s="2" t="s">
        <v>269</v>
      </c>
    </row>
    <row r="282" spans="1:1" x14ac:dyDescent="0.25">
      <c r="A282" s="2" t="s">
        <v>270</v>
      </c>
    </row>
    <row r="283" spans="1:1" x14ac:dyDescent="0.25">
      <c r="A283" s="2" t="s">
        <v>271</v>
      </c>
    </row>
    <row r="284" spans="1:1" x14ac:dyDescent="0.25">
      <c r="A284" s="2" t="s">
        <v>220</v>
      </c>
    </row>
    <row r="285" spans="1:1" x14ac:dyDescent="0.25">
      <c r="A285" s="2" t="s">
        <v>272</v>
      </c>
    </row>
    <row r="286" spans="1:1" x14ac:dyDescent="0.25">
      <c r="A286" s="2" t="s">
        <v>88</v>
      </c>
    </row>
    <row r="287" spans="1:1" x14ac:dyDescent="0.25">
      <c r="A287" s="2" t="s">
        <v>273</v>
      </c>
    </row>
    <row r="288" spans="1:1" x14ac:dyDescent="0.25">
      <c r="A288" s="2" t="s">
        <v>240</v>
      </c>
    </row>
    <row r="289" spans="1:1" x14ac:dyDescent="0.25">
      <c r="A289" s="2" t="s">
        <v>153</v>
      </c>
    </row>
    <row r="290" spans="1:1" x14ac:dyDescent="0.25">
      <c r="A290" s="2" t="s">
        <v>274</v>
      </c>
    </row>
    <row r="291" spans="1:1" x14ac:dyDescent="0.25">
      <c r="A291" s="2" t="s">
        <v>275</v>
      </c>
    </row>
    <row r="292" spans="1:1" x14ac:dyDescent="0.25">
      <c r="A292" s="2" t="s">
        <v>276</v>
      </c>
    </row>
    <row r="293" spans="1:1" x14ac:dyDescent="0.25">
      <c r="A293" s="2" t="s">
        <v>277</v>
      </c>
    </row>
    <row r="294" spans="1:1" x14ac:dyDescent="0.25">
      <c r="A294" s="2" t="s">
        <v>278</v>
      </c>
    </row>
    <row r="295" spans="1:1" x14ac:dyDescent="0.25">
      <c r="A295" s="2" t="s">
        <v>279</v>
      </c>
    </row>
    <row r="296" spans="1:1" x14ac:dyDescent="0.25">
      <c r="A296" s="2" t="s">
        <v>280</v>
      </c>
    </row>
    <row r="297" spans="1:1" x14ac:dyDescent="0.25">
      <c r="A297" s="2" t="s">
        <v>281</v>
      </c>
    </row>
    <row r="298" spans="1:1" x14ac:dyDescent="0.25">
      <c r="A298" s="2" t="s">
        <v>282</v>
      </c>
    </row>
    <row r="299" spans="1:1" x14ac:dyDescent="0.25">
      <c r="A299" s="2" t="s">
        <v>283</v>
      </c>
    </row>
    <row r="300" spans="1:1" x14ac:dyDescent="0.25">
      <c r="A300" s="2" t="s">
        <v>284</v>
      </c>
    </row>
    <row r="301" spans="1:1" x14ac:dyDescent="0.25">
      <c r="A301" s="2" t="s">
        <v>199</v>
      </c>
    </row>
    <row r="302" spans="1:1" x14ac:dyDescent="0.25">
      <c r="A302" s="2" t="s">
        <v>222</v>
      </c>
    </row>
    <row r="303" spans="1:1" x14ac:dyDescent="0.25">
      <c r="A303" s="2" t="s">
        <v>223</v>
      </c>
    </row>
    <row r="304" spans="1:1" x14ac:dyDescent="0.25">
      <c r="A304" s="2" t="s">
        <v>139</v>
      </c>
    </row>
    <row r="305" spans="1:1" x14ac:dyDescent="0.25">
      <c r="A305" s="2" t="s">
        <v>285</v>
      </c>
    </row>
    <row r="306" spans="1:1" x14ac:dyDescent="0.25">
      <c r="A306" s="2" t="s">
        <v>286</v>
      </c>
    </row>
    <row r="307" spans="1:1" x14ac:dyDescent="0.25">
      <c r="A307" s="2" t="s">
        <v>287</v>
      </c>
    </row>
    <row r="308" spans="1:1" x14ac:dyDescent="0.25">
      <c r="A308" s="2" t="s">
        <v>288</v>
      </c>
    </row>
    <row r="309" spans="1:1" x14ac:dyDescent="0.25">
      <c r="A309" s="2" t="s">
        <v>289</v>
      </c>
    </row>
    <row r="310" spans="1:1" x14ac:dyDescent="0.25">
      <c r="A310" s="2" t="s">
        <v>290</v>
      </c>
    </row>
    <row r="311" spans="1:1" x14ac:dyDescent="0.25">
      <c r="A311" s="2" t="s">
        <v>291</v>
      </c>
    </row>
    <row r="312" spans="1:1" x14ac:dyDescent="0.25">
      <c r="A312" s="2" t="s">
        <v>292</v>
      </c>
    </row>
    <row r="313" spans="1:1" x14ac:dyDescent="0.25">
      <c r="A313" s="2" t="s">
        <v>293</v>
      </c>
    </row>
    <row r="314" spans="1:1" x14ac:dyDescent="0.25">
      <c r="A314" s="2" t="s">
        <v>268</v>
      </c>
    </row>
    <row r="315" spans="1:1" x14ac:dyDescent="0.25">
      <c r="A315" s="2" t="s">
        <v>294</v>
      </c>
    </row>
    <row r="316" spans="1:1" x14ac:dyDescent="0.25">
      <c r="A316" s="2" t="s">
        <v>295</v>
      </c>
    </row>
    <row r="317" spans="1:1" x14ac:dyDescent="0.25">
      <c r="A317" s="2" t="s">
        <v>296</v>
      </c>
    </row>
    <row r="318" spans="1:1" x14ac:dyDescent="0.25">
      <c r="A318" s="2" t="s">
        <v>164</v>
      </c>
    </row>
    <row r="319" spans="1:1" x14ac:dyDescent="0.25">
      <c r="A319" s="2" t="s">
        <v>297</v>
      </c>
    </row>
    <row r="320" spans="1:1" x14ac:dyDescent="0.25">
      <c r="A320" s="2" t="s">
        <v>298</v>
      </c>
    </row>
    <row r="321" spans="1:1" x14ac:dyDescent="0.25">
      <c r="A321" s="2" t="s">
        <v>299</v>
      </c>
    </row>
    <row r="322" spans="1:1" x14ac:dyDescent="0.25">
      <c r="A322" s="2" t="s">
        <v>90</v>
      </c>
    </row>
    <row r="323" spans="1:1" x14ac:dyDescent="0.25">
      <c r="A323" s="2" t="s">
        <v>300</v>
      </c>
    </row>
    <row r="324" spans="1:1" x14ac:dyDescent="0.25">
      <c r="A324" s="2" t="s">
        <v>301</v>
      </c>
    </row>
    <row r="325" spans="1:1" x14ac:dyDescent="0.25">
      <c r="A325" s="2" t="s">
        <v>302</v>
      </c>
    </row>
    <row r="326" spans="1:1" x14ac:dyDescent="0.25">
      <c r="A326" s="2" t="s">
        <v>267</v>
      </c>
    </row>
    <row r="327" spans="1:1" x14ac:dyDescent="0.25">
      <c r="A327" s="2" t="s">
        <v>160</v>
      </c>
    </row>
    <row r="328" spans="1:1" x14ac:dyDescent="0.25">
      <c r="A328" s="2" t="s">
        <v>303</v>
      </c>
    </row>
    <row r="329" spans="1:1" x14ac:dyDescent="0.25">
      <c r="A329" s="2" t="s">
        <v>304</v>
      </c>
    </row>
    <row r="330" spans="1:1" x14ac:dyDescent="0.25">
      <c r="A330" s="2" t="s">
        <v>270</v>
      </c>
    </row>
    <row r="331" spans="1:1" x14ac:dyDescent="0.25">
      <c r="A331" s="2" t="s">
        <v>305</v>
      </c>
    </row>
    <row r="332" spans="1:1" x14ac:dyDescent="0.25">
      <c r="A332" s="2" t="s">
        <v>164</v>
      </c>
    </row>
    <row r="333" spans="1:1" x14ac:dyDescent="0.25">
      <c r="A333" s="2" t="s">
        <v>90</v>
      </c>
    </row>
    <row r="334" spans="1:1" x14ac:dyDescent="0.25">
      <c r="A334" s="2" t="s">
        <v>306</v>
      </c>
    </row>
    <row r="335" spans="1:1" x14ac:dyDescent="0.25">
      <c r="A335" s="2" t="s">
        <v>103</v>
      </c>
    </row>
    <row r="336" spans="1:1" x14ac:dyDescent="0.25">
      <c r="A336" s="2" t="s">
        <v>190</v>
      </c>
    </row>
    <row r="337" spans="1:1" x14ac:dyDescent="0.25">
      <c r="A337" s="2" t="s">
        <v>307</v>
      </c>
    </row>
    <row r="338" spans="1:1" x14ac:dyDescent="0.25">
      <c r="A338" s="2" t="s">
        <v>91</v>
      </c>
    </row>
    <row r="339" spans="1:1" x14ac:dyDescent="0.25">
      <c r="A339" s="2" t="s">
        <v>308</v>
      </c>
    </row>
    <row r="340" spans="1:1" x14ac:dyDescent="0.25">
      <c r="A340" s="2" t="s">
        <v>309</v>
      </c>
    </row>
    <row r="341" spans="1:1" x14ac:dyDescent="0.25">
      <c r="A341" s="2" t="s">
        <v>310</v>
      </c>
    </row>
    <row r="342" spans="1:1" x14ac:dyDescent="0.25">
      <c r="A342" s="2" t="s">
        <v>311</v>
      </c>
    </row>
    <row r="343" spans="1:1" x14ac:dyDescent="0.25">
      <c r="A343" s="2" t="s">
        <v>105</v>
      </c>
    </row>
    <row r="344" spans="1:1" x14ac:dyDescent="0.25">
      <c r="A344" s="2" t="s">
        <v>312</v>
      </c>
    </row>
    <row r="345" spans="1:1" x14ac:dyDescent="0.25">
      <c r="A345" s="2" t="s">
        <v>313</v>
      </c>
    </row>
    <row r="346" spans="1:1" x14ac:dyDescent="0.25">
      <c r="A346" s="2" t="s">
        <v>314</v>
      </c>
    </row>
    <row r="347" spans="1:1" x14ac:dyDescent="0.25">
      <c r="A347" s="2" t="s">
        <v>315</v>
      </c>
    </row>
    <row r="348" spans="1:1" x14ac:dyDescent="0.25">
      <c r="A348" s="2" t="s">
        <v>316</v>
      </c>
    </row>
    <row r="349" spans="1:1" x14ac:dyDescent="0.25">
      <c r="A349" s="2" t="s">
        <v>87</v>
      </c>
    </row>
    <row r="350" spans="1:1" x14ac:dyDescent="0.25">
      <c r="A350" s="2" t="s">
        <v>317</v>
      </c>
    </row>
    <row r="351" spans="1:1" x14ac:dyDescent="0.25">
      <c r="A351" s="2" t="s">
        <v>318</v>
      </c>
    </row>
    <row r="352" spans="1:1" x14ac:dyDescent="0.25">
      <c r="A352" s="2" t="s">
        <v>319</v>
      </c>
    </row>
    <row r="353" spans="1:1" x14ac:dyDescent="0.25">
      <c r="A353" s="2" t="s">
        <v>320</v>
      </c>
    </row>
    <row r="354" spans="1:1" x14ac:dyDescent="0.25">
      <c r="A354" s="2" t="s">
        <v>183</v>
      </c>
    </row>
    <row r="355" spans="1:1" x14ac:dyDescent="0.25">
      <c r="A355" s="2" t="s">
        <v>321</v>
      </c>
    </row>
    <row r="356" spans="1:1" x14ac:dyDescent="0.25">
      <c r="A356" s="2" t="s">
        <v>322</v>
      </c>
    </row>
    <row r="357" spans="1:1" x14ac:dyDescent="0.25">
      <c r="A357" s="2" t="s">
        <v>323</v>
      </c>
    </row>
    <row r="358" spans="1:1" x14ac:dyDescent="0.25">
      <c r="A358" s="2" t="s">
        <v>324</v>
      </c>
    </row>
    <row r="359" spans="1:1" x14ac:dyDescent="0.25">
      <c r="A359" s="2" t="s">
        <v>325</v>
      </c>
    </row>
    <row r="360" spans="1:1" x14ac:dyDescent="0.25">
      <c r="A360" s="2" t="s">
        <v>326</v>
      </c>
    </row>
    <row r="361" spans="1:1" x14ac:dyDescent="0.25">
      <c r="A361" s="2" t="s">
        <v>327</v>
      </c>
    </row>
    <row r="362" spans="1:1" x14ac:dyDescent="0.25">
      <c r="A362" s="2" t="s">
        <v>328</v>
      </c>
    </row>
    <row r="363" spans="1:1" x14ac:dyDescent="0.25">
      <c r="A363" s="2" t="s">
        <v>329</v>
      </c>
    </row>
    <row r="364" spans="1:1" x14ac:dyDescent="0.25">
      <c r="A364" s="2" t="s">
        <v>330</v>
      </c>
    </row>
    <row r="365" spans="1:1" x14ac:dyDescent="0.25">
      <c r="A365" s="2" t="s">
        <v>331</v>
      </c>
    </row>
    <row r="366" spans="1:1" x14ac:dyDescent="0.25">
      <c r="A366" s="2" t="s">
        <v>332</v>
      </c>
    </row>
    <row r="367" spans="1:1" x14ac:dyDescent="0.25">
      <c r="A367" s="2" t="s">
        <v>148</v>
      </c>
    </row>
    <row r="368" spans="1:1" x14ac:dyDescent="0.25">
      <c r="A368" s="2" t="s">
        <v>333</v>
      </c>
    </row>
    <row r="369" spans="1:1" x14ac:dyDescent="0.25">
      <c r="A369" s="2" t="s">
        <v>334</v>
      </c>
    </row>
    <row r="370" spans="1:1" x14ac:dyDescent="0.25">
      <c r="A370" s="2" t="s">
        <v>335</v>
      </c>
    </row>
    <row r="371" spans="1:1" x14ac:dyDescent="0.25">
      <c r="A371" s="2" t="s">
        <v>336</v>
      </c>
    </row>
    <row r="372" spans="1:1" x14ac:dyDescent="0.25">
      <c r="A372" s="2" t="s">
        <v>337</v>
      </c>
    </row>
    <row r="373" spans="1:1" x14ac:dyDescent="0.25">
      <c r="A373" s="2" t="s">
        <v>338</v>
      </c>
    </row>
    <row r="374" spans="1:1" x14ac:dyDescent="0.25">
      <c r="A374" s="2" t="s">
        <v>339</v>
      </c>
    </row>
    <row r="375" spans="1:1" x14ac:dyDescent="0.25">
      <c r="A375" s="2" t="s">
        <v>340</v>
      </c>
    </row>
    <row r="376" spans="1:1" x14ac:dyDescent="0.25">
      <c r="A376" s="2" t="s">
        <v>327</v>
      </c>
    </row>
    <row r="377" spans="1:1" x14ac:dyDescent="0.25">
      <c r="A377" s="2" t="s">
        <v>341</v>
      </c>
    </row>
    <row r="378" spans="1:1" x14ac:dyDescent="0.25">
      <c r="A378" s="2" t="s">
        <v>342</v>
      </c>
    </row>
    <row r="379" spans="1:1" x14ac:dyDescent="0.25">
      <c r="A379" s="2" t="s">
        <v>343</v>
      </c>
    </row>
    <row r="380" spans="1:1" x14ac:dyDescent="0.25">
      <c r="A380" s="2" t="s">
        <v>344</v>
      </c>
    </row>
    <row r="381" spans="1:1" x14ac:dyDescent="0.25">
      <c r="A381" s="2" t="s">
        <v>345</v>
      </c>
    </row>
    <row r="382" spans="1:1" x14ac:dyDescent="0.25">
      <c r="A382" s="2" t="s">
        <v>346</v>
      </c>
    </row>
    <row r="383" spans="1:1" x14ac:dyDescent="0.25">
      <c r="A383" s="2" t="s">
        <v>347</v>
      </c>
    </row>
    <row r="384" spans="1:1" x14ac:dyDescent="0.25">
      <c r="A384" s="2" t="s">
        <v>348</v>
      </c>
    </row>
    <row r="385" spans="1:1" x14ac:dyDescent="0.25">
      <c r="A385" s="2" t="s">
        <v>349</v>
      </c>
    </row>
    <row r="386" spans="1:1" x14ac:dyDescent="0.25">
      <c r="A386" s="2" t="s">
        <v>350</v>
      </c>
    </row>
    <row r="387" spans="1:1" x14ac:dyDescent="0.25">
      <c r="A387" s="2" t="s">
        <v>164</v>
      </c>
    </row>
    <row r="388" spans="1:1" x14ac:dyDescent="0.25">
      <c r="A388" s="2" t="s">
        <v>297</v>
      </c>
    </row>
    <row r="389" spans="1:1" x14ac:dyDescent="0.25">
      <c r="A389" s="2" t="s">
        <v>351</v>
      </c>
    </row>
    <row r="390" spans="1:1" x14ac:dyDescent="0.25">
      <c r="A390" s="2" t="s">
        <v>298</v>
      </c>
    </row>
    <row r="391" spans="1:1" x14ac:dyDescent="0.25">
      <c r="A391" s="2" t="s">
        <v>299</v>
      </c>
    </row>
    <row r="392" spans="1:1" x14ac:dyDescent="0.25">
      <c r="A392" s="2" t="s">
        <v>352</v>
      </c>
    </row>
    <row r="393" spans="1:1" x14ac:dyDescent="0.25">
      <c r="A393" s="2" t="s">
        <v>353</v>
      </c>
    </row>
    <row r="394" spans="1:1" x14ac:dyDescent="0.25">
      <c r="A394" s="2" t="s">
        <v>354</v>
      </c>
    </row>
    <row r="395" spans="1:1" x14ac:dyDescent="0.25">
      <c r="A395" s="2" t="s">
        <v>355</v>
      </c>
    </row>
    <row r="396" spans="1:1" x14ac:dyDescent="0.25">
      <c r="A396" s="2" t="s">
        <v>356</v>
      </c>
    </row>
    <row r="397" spans="1:1" x14ac:dyDescent="0.25">
      <c r="A397" s="2" t="s">
        <v>357</v>
      </c>
    </row>
    <row r="398" spans="1:1" x14ac:dyDescent="0.25">
      <c r="A398" s="2" t="s">
        <v>358</v>
      </c>
    </row>
    <row r="399" spans="1:1" x14ac:dyDescent="0.25">
      <c r="A399" s="2" t="s">
        <v>359</v>
      </c>
    </row>
    <row r="401" spans="1:31" x14ac:dyDescent="0.25">
      <c r="A401" s="2" t="s">
        <v>360</v>
      </c>
    </row>
    <row r="403" spans="1:31" x14ac:dyDescent="0.25">
      <c r="A403" s="2" t="s">
        <v>361</v>
      </c>
    </row>
    <row r="404" spans="1:31" x14ac:dyDescent="0.25">
      <c r="A404" s="2" t="s">
        <v>362</v>
      </c>
    </row>
    <row r="405" spans="1:31" x14ac:dyDescent="0.25">
      <c r="A405" s="2" t="s">
        <v>363</v>
      </c>
    </row>
    <row r="406" spans="1:31" x14ac:dyDescent="0.25">
      <c r="A406" s="2" t="s">
        <v>226</v>
      </c>
    </row>
    <row r="407" spans="1:31" x14ac:dyDescent="0.25">
      <c r="A407" s="2" t="s">
        <v>160</v>
      </c>
    </row>
    <row r="408" spans="1:31" x14ac:dyDescent="0.25">
      <c r="A408" s="2" t="s">
        <v>220</v>
      </c>
    </row>
    <row r="409" spans="1:31" x14ac:dyDescent="0.25">
      <c r="A409" s="2" t="s">
        <v>364</v>
      </c>
    </row>
    <row r="411" spans="1:31" x14ac:dyDescent="0.25">
      <c r="A411" s="2" t="s">
        <v>365</v>
      </c>
    </row>
    <row r="412" spans="1:31" x14ac:dyDescent="0.25">
      <c r="A412" s="2" t="s">
        <v>366</v>
      </c>
    </row>
    <row r="414" spans="1:31" x14ac:dyDescent="0.25">
      <c r="A414" s="7">
        <v>41760</v>
      </c>
      <c r="P414" s="7"/>
      <c r="AE414" s="7"/>
    </row>
    <row r="415" spans="1:31" x14ac:dyDescent="0.25">
      <c r="A415" s="7">
        <v>41791</v>
      </c>
      <c r="P415" s="7"/>
      <c r="AE415" s="7"/>
    </row>
    <row r="416" spans="1:31" x14ac:dyDescent="0.25">
      <c r="A416" s="7">
        <v>41821</v>
      </c>
      <c r="P416" s="7"/>
      <c r="AE416" s="7"/>
    </row>
    <row r="417" spans="1:31" x14ac:dyDescent="0.25">
      <c r="A417" s="7">
        <v>41852</v>
      </c>
      <c r="P417" s="7"/>
      <c r="AE417" s="7"/>
    </row>
    <row r="418" spans="1:31" x14ac:dyDescent="0.25">
      <c r="A418" s="7">
        <v>41883</v>
      </c>
      <c r="P418" s="7"/>
      <c r="AE418" s="7"/>
    </row>
    <row r="419" spans="1:31" x14ac:dyDescent="0.25">
      <c r="A419" s="7">
        <v>41974</v>
      </c>
      <c r="P419" s="7"/>
      <c r="AE419" s="7"/>
    </row>
    <row r="420" spans="1:31" x14ac:dyDescent="0.25">
      <c r="A420" s="7">
        <v>42064</v>
      </c>
      <c r="P420" s="7"/>
      <c r="AE420" s="7"/>
    </row>
    <row r="421" spans="1:31" x14ac:dyDescent="0.25">
      <c r="A421" s="7">
        <v>42156</v>
      </c>
      <c r="P421" s="7"/>
      <c r="AE421" s="7"/>
    </row>
    <row r="422" spans="1:31" x14ac:dyDescent="0.25">
      <c r="A422" s="7">
        <v>42248</v>
      </c>
      <c r="P422" s="7"/>
      <c r="AE422" s="7"/>
    </row>
    <row r="423" spans="1:31" x14ac:dyDescent="0.25">
      <c r="A423" s="7">
        <v>42339</v>
      </c>
      <c r="P423" s="7"/>
      <c r="AE423" s="7"/>
    </row>
    <row r="424" spans="1:31" x14ac:dyDescent="0.25">
      <c r="A424" s="7">
        <v>42430</v>
      </c>
      <c r="P424" s="7"/>
      <c r="AE424" s="7"/>
    </row>
    <row r="425" spans="1:31" x14ac:dyDescent="0.25">
      <c r="A425" s="7">
        <v>42705</v>
      </c>
      <c r="P425" s="7"/>
      <c r="AE425" s="7"/>
    </row>
    <row r="426" spans="1:31" x14ac:dyDescent="0.25">
      <c r="A426" s="7">
        <v>43070</v>
      </c>
      <c r="P426" s="7"/>
      <c r="AE426" s="7"/>
    </row>
    <row r="427" spans="1:31" x14ac:dyDescent="0.25">
      <c r="A427" s="7">
        <v>43435</v>
      </c>
    </row>
    <row r="429" spans="1:31" x14ac:dyDescent="0.25">
      <c r="A429" s="2" t="s">
        <v>367</v>
      </c>
    </row>
    <row r="431" spans="1:31" x14ac:dyDescent="0.25">
      <c r="A431" s="2" t="s">
        <v>368</v>
      </c>
    </row>
    <row r="432" spans="1:31" x14ac:dyDescent="0.25">
      <c r="A432" s="2" t="s">
        <v>369</v>
      </c>
      <c r="B432" s="2" t="s">
        <v>370</v>
      </c>
      <c r="C432" s="2" t="s">
        <v>371</v>
      </c>
      <c r="D432" s="2" t="s">
        <v>372</v>
      </c>
      <c r="E432" s="2" t="s">
        <v>373</v>
      </c>
      <c r="F432" s="2" t="s">
        <v>908</v>
      </c>
    </row>
    <row r="433" spans="1:15" x14ac:dyDescent="0.25">
      <c r="A433" s="2" t="s">
        <v>374</v>
      </c>
      <c r="B433" s="2" t="s">
        <v>375</v>
      </c>
      <c r="C433" s="2" t="s">
        <v>376</v>
      </c>
      <c r="D433" s="2" t="s">
        <v>377</v>
      </c>
      <c r="E433" s="2" t="s">
        <v>3</v>
      </c>
      <c r="F433" s="2" t="s">
        <v>909</v>
      </c>
    </row>
    <row r="434" spans="1:15" x14ac:dyDescent="0.25">
      <c r="A434" s="2" t="s">
        <v>378</v>
      </c>
    </row>
    <row r="435" spans="1:15" x14ac:dyDescent="0.25">
      <c r="A435" s="2" t="s">
        <v>379</v>
      </c>
      <c r="B435" s="2" t="s">
        <v>380</v>
      </c>
      <c r="C435" s="2" t="s">
        <v>381</v>
      </c>
      <c r="D435" s="2" t="s">
        <v>382</v>
      </c>
      <c r="E435" s="2" t="s">
        <v>371</v>
      </c>
      <c r="F435" s="2" t="s">
        <v>383</v>
      </c>
    </row>
    <row r="436" spans="1:15" x14ac:dyDescent="0.25">
      <c r="A436" s="2" t="s">
        <v>376</v>
      </c>
      <c r="B436" s="2" t="s">
        <v>377</v>
      </c>
    </row>
    <row r="437" spans="1:15" x14ac:dyDescent="0.25">
      <c r="A437" s="2" t="s">
        <v>384</v>
      </c>
      <c r="B437" s="2" t="s">
        <v>385</v>
      </c>
      <c r="C437" s="2" t="s">
        <v>6</v>
      </c>
      <c r="D437" s="2" t="s">
        <v>910</v>
      </c>
      <c r="E437" s="2" t="s">
        <v>386</v>
      </c>
      <c r="F437" s="2" t="s">
        <v>911</v>
      </c>
    </row>
    <row r="438" spans="1:15" x14ac:dyDescent="0.25">
      <c r="C438" s="2" t="s">
        <v>387</v>
      </c>
      <c r="D438" s="2" t="s">
        <v>854</v>
      </c>
      <c r="E438" s="2" t="s">
        <v>388</v>
      </c>
      <c r="F438" s="2" t="s">
        <v>855</v>
      </c>
    </row>
    <row r="439" spans="1:15" x14ac:dyDescent="0.25">
      <c r="A439" s="2" t="s">
        <v>550</v>
      </c>
    </row>
    <row r="440" spans="1:15" x14ac:dyDescent="0.25">
      <c r="A440" s="2" t="s">
        <v>0</v>
      </c>
      <c r="I440" s="2" t="s">
        <v>1</v>
      </c>
    </row>
    <row r="441" spans="1:15" x14ac:dyDescent="0.25">
      <c r="A441" s="2" t="s">
        <v>2</v>
      </c>
      <c r="B441" s="2" t="s">
        <v>3</v>
      </c>
      <c r="C441" s="2" t="s">
        <v>4</v>
      </c>
      <c r="D441" s="2" t="s">
        <v>6</v>
      </c>
      <c r="E441" s="2" t="s">
        <v>7</v>
      </c>
      <c r="F441" s="2" t="s">
        <v>8</v>
      </c>
      <c r="H441" s="2" t="s">
        <v>9</v>
      </c>
      <c r="J441" s="2" t="s">
        <v>7</v>
      </c>
      <c r="K441" s="2" t="s">
        <v>8</v>
      </c>
      <c r="L441" s="2" t="s">
        <v>6</v>
      </c>
      <c r="M441" s="2" t="s">
        <v>4</v>
      </c>
      <c r="N441" s="2" t="s">
        <v>3</v>
      </c>
      <c r="O441" s="2" t="s">
        <v>2</v>
      </c>
    </row>
    <row r="442" spans="1:15" x14ac:dyDescent="0.25">
      <c r="C442" s="2" t="s">
        <v>5</v>
      </c>
      <c r="M442" s="2" t="s">
        <v>5</v>
      </c>
    </row>
    <row r="444" spans="1:15" x14ac:dyDescent="0.25">
      <c r="A444" s="2" t="s">
        <v>487</v>
      </c>
      <c r="B444" s="2">
        <v>67</v>
      </c>
      <c r="C444" s="2" t="s">
        <v>10</v>
      </c>
      <c r="D444" s="2" t="s">
        <v>10</v>
      </c>
      <c r="E444" s="2" t="s">
        <v>10</v>
      </c>
      <c r="F444" s="2" t="s">
        <v>10</v>
      </c>
      <c r="G444" s="2" t="s">
        <v>11</v>
      </c>
      <c r="H444" s="2" t="s">
        <v>12</v>
      </c>
      <c r="I444" s="2" t="s">
        <v>13</v>
      </c>
      <c r="J444" s="2" t="s">
        <v>10</v>
      </c>
      <c r="K444" s="2" t="s">
        <v>10</v>
      </c>
      <c r="L444" s="2" t="s">
        <v>10</v>
      </c>
      <c r="M444" s="2" t="s">
        <v>10</v>
      </c>
      <c r="N444" s="2">
        <v>562</v>
      </c>
      <c r="O444" s="2" t="s">
        <v>14</v>
      </c>
    </row>
    <row r="445" spans="1:15" x14ac:dyDescent="0.25">
      <c r="A445" s="2" t="s">
        <v>488</v>
      </c>
      <c r="B445" s="2" t="s">
        <v>10</v>
      </c>
      <c r="C445" s="2" t="s">
        <v>10</v>
      </c>
      <c r="D445" s="2" t="s">
        <v>10</v>
      </c>
      <c r="E445" s="2" t="s">
        <v>10</v>
      </c>
      <c r="F445" s="2" t="s">
        <v>10</v>
      </c>
      <c r="G445" s="2" t="s">
        <v>11</v>
      </c>
      <c r="H445" s="2" t="s">
        <v>15</v>
      </c>
      <c r="I445" s="2" t="s">
        <v>13</v>
      </c>
      <c r="J445" s="2" t="s">
        <v>10</v>
      </c>
      <c r="K445" s="2" t="s">
        <v>10</v>
      </c>
      <c r="L445" s="2" t="s">
        <v>10</v>
      </c>
      <c r="M445" s="2" t="s">
        <v>10</v>
      </c>
      <c r="N445" s="2">
        <v>252</v>
      </c>
      <c r="O445" s="2" t="s">
        <v>14</v>
      </c>
    </row>
    <row r="446" spans="1:15" x14ac:dyDescent="0.25">
      <c r="A446" s="2" t="s">
        <v>489</v>
      </c>
      <c r="B446" s="2" t="s">
        <v>10</v>
      </c>
      <c r="C446" s="2" t="s">
        <v>10</v>
      </c>
      <c r="D446" s="2" t="s">
        <v>10</v>
      </c>
      <c r="E446" s="2" t="s">
        <v>10</v>
      </c>
      <c r="F446" s="2" t="s">
        <v>10</v>
      </c>
      <c r="G446" s="2" t="s">
        <v>11</v>
      </c>
      <c r="H446" s="2" t="s">
        <v>16</v>
      </c>
      <c r="I446" s="2" t="s">
        <v>13</v>
      </c>
      <c r="J446" s="2" t="s">
        <v>10</v>
      </c>
      <c r="K446" s="2" t="s">
        <v>10</v>
      </c>
      <c r="L446" s="2" t="s">
        <v>10</v>
      </c>
      <c r="M446" s="2" t="s">
        <v>10</v>
      </c>
      <c r="N446" s="2">
        <v>3.859</v>
      </c>
      <c r="O446" s="2" t="s">
        <v>14</v>
      </c>
    </row>
    <row r="447" spans="1:15" x14ac:dyDescent="0.25">
      <c r="A447" s="2" t="s">
        <v>490</v>
      </c>
      <c r="B447" s="2" t="s">
        <v>10</v>
      </c>
      <c r="C447" s="2" t="s">
        <v>10</v>
      </c>
      <c r="D447" s="2" t="s">
        <v>10</v>
      </c>
      <c r="E447" s="2" t="s">
        <v>10</v>
      </c>
      <c r="F447" s="2" t="s">
        <v>10</v>
      </c>
      <c r="G447" s="2" t="s">
        <v>11</v>
      </c>
      <c r="H447" s="2" t="s">
        <v>17</v>
      </c>
      <c r="I447" s="2" t="s">
        <v>13</v>
      </c>
      <c r="J447" s="2" t="s">
        <v>10</v>
      </c>
      <c r="K447" s="2" t="s">
        <v>10</v>
      </c>
      <c r="L447" s="2" t="s">
        <v>10</v>
      </c>
      <c r="M447" s="2" t="s">
        <v>10</v>
      </c>
      <c r="N447" s="2">
        <v>127</v>
      </c>
      <c r="O447" s="2" t="s">
        <v>14</v>
      </c>
    </row>
    <row r="448" spans="1:15" x14ac:dyDescent="0.25">
      <c r="A448" s="2" t="s">
        <v>491</v>
      </c>
      <c r="B448" s="2" t="s">
        <v>10</v>
      </c>
      <c r="C448" s="2" t="s">
        <v>10</v>
      </c>
      <c r="D448" s="2" t="s">
        <v>10</v>
      </c>
      <c r="E448" s="2" t="s">
        <v>10</v>
      </c>
      <c r="F448" s="2" t="s">
        <v>10</v>
      </c>
      <c r="G448" s="2" t="s">
        <v>11</v>
      </c>
      <c r="H448" s="2" t="s">
        <v>18</v>
      </c>
      <c r="I448" s="2" t="s">
        <v>13</v>
      </c>
      <c r="J448" s="2" t="s">
        <v>10</v>
      </c>
      <c r="K448" s="2" t="s">
        <v>10</v>
      </c>
      <c r="L448" s="2" t="s">
        <v>10</v>
      </c>
      <c r="M448" s="2" t="s">
        <v>10</v>
      </c>
      <c r="N448" s="2">
        <v>4.2919999999999998</v>
      </c>
      <c r="O448" s="2" t="s">
        <v>14</v>
      </c>
    </row>
    <row r="449" spans="1:15" x14ac:dyDescent="0.25">
      <c r="A449" s="2" t="s">
        <v>492</v>
      </c>
      <c r="B449" s="2" t="s">
        <v>10</v>
      </c>
      <c r="C449" s="2" t="s">
        <v>10</v>
      </c>
      <c r="D449" s="2" t="s">
        <v>10</v>
      </c>
      <c r="E449" s="2" t="s">
        <v>10</v>
      </c>
      <c r="F449" s="2" t="s">
        <v>10</v>
      </c>
      <c r="G449" s="2" t="s">
        <v>11</v>
      </c>
      <c r="H449" s="2" t="s">
        <v>21</v>
      </c>
      <c r="I449" s="2" t="s">
        <v>13</v>
      </c>
      <c r="J449" s="2" t="s">
        <v>10</v>
      </c>
      <c r="K449" s="2" t="s">
        <v>10</v>
      </c>
      <c r="L449" s="2" t="s">
        <v>10</v>
      </c>
      <c r="M449" s="2" t="s">
        <v>10</v>
      </c>
      <c r="N449" s="2">
        <v>3.1080000000000001</v>
      </c>
      <c r="O449" s="2" t="s">
        <v>14</v>
      </c>
    </row>
    <row r="450" spans="1:15" x14ac:dyDescent="0.25">
      <c r="A450" s="2" t="s">
        <v>493</v>
      </c>
      <c r="B450" s="2">
        <v>10</v>
      </c>
      <c r="C450" s="2" t="s">
        <v>10</v>
      </c>
      <c r="D450" s="2" t="s">
        <v>10</v>
      </c>
      <c r="E450" s="2" t="s">
        <v>10</v>
      </c>
      <c r="F450" s="2" t="s">
        <v>10</v>
      </c>
      <c r="G450" s="2" t="s">
        <v>11</v>
      </c>
      <c r="H450" s="2" t="s">
        <v>22</v>
      </c>
      <c r="I450" s="2" t="s">
        <v>13</v>
      </c>
      <c r="J450" s="2" t="s">
        <v>10</v>
      </c>
      <c r="K450" s="2" t="s">
        <v>10</v>
      </c>
      <c r="L450" s="2" t="s">
        <v>10</v>
      </c>
      <c r="M450" s="2" t="s">
        <v>10</v>
      </c>
      <c r="N450" s="2">
        <v>3.6659999999999999</v>
      </c>
      <c r="O450" s="2" t="s">
        <v>14</v>
      </c>
    </row>
    <row r="451" spans="1:15" x14ac:dyDescent="0.25">
      <c r="A451" s="2" t="s">
        <v>494</v>
      </c>
      <c r="B451" s="2" t="s">
        <v>10</v>
      </c>
      <c r="C451" s="2" t="s">
        <v>10</v>
      </c>
      <c r="D451" s="2" t="s">
        <v>10</v>
      </c>
      <c r="E451" s="2" t="s">
        <v>10</v>
      </c>
      <c r="F451" s="2" t="s">
        <v>10</v>
      </c>
      <c r="G451" s="2" t="s">
        <v>11</v>
      </c>
      <c r="H451" s="2" t="s">
        <v>24</v>
      </c>
      <c r="I451" s="2" t="s">
        <v>13</v>
      </c>
      <c r="J451" s="2" t="s">
        <v>10</v>
      </c>
      <c r="K451" s="2" t="s">
        <v>10</v>
      </c>
      <c r="L451" s="2" t="s">
        <v>10</v>
      </c>
      <c r="M451" s="2" t="s">
        <v>10</v>
      </c>
      <c r="N451" s="2">
        <v>1.427</v>
      </c>
      <c r="O451" s="2" t="s">
        <v>14</v>
      </c>
    </row>
    <row r="452" spans="1:15" x14ac:dyDescent="0.25">
      <c r="A452" s="2" t="s">
        <v>495</v>
      </c>
      <c r="B452" s="2">
        <v>2</v>
      </c>
      <c r="C452" s="2" t="s">
        <v>10</v>
      </c>
      <c r="D452" s="2" t="s">
        <v>10</v>
      </c>
      <c r="E452" s="2" t="s">
        <v>10</v>
      </c>
      <c r="F452" s="2" t="s">
        <v>10</v>
      </c>
      <c r="G452" s="2" t="s">
        <v>11</v>
      </c>
      <c r="H452" s="2" t="s">
        <v>25</v>
      </c>
      <c r="I452" s="2" t="s">
        <v>13</v>
      </c>
      <c r="J452" s="2" t="s">
        <v>10</v>
      </c>
      <c r="K452" s="2" t="s">
        <v>10</v>
      </c>
      <c r="L452" s="2" t="s">
        <v>10</v>
      </c>
      <c r="M452" s="2" t="s">
        <v>10</v>
      </c>
      <c r="N452" s="2">
        <v>2.9289999999999998</v>
      </c>
      <c r="O452" s="2" t="s">
        <v>14</v>
      </c>
    </row>
    <row r="453" spans="1:15" x14ac:dyDescent="0.25">
      <c r="A453" s="2" t="s">
        <v>496</v>
      </c>
      <c r="B453" s="2">
        <v>19</v>
      </c>
      <c r="C453" s="2" t="s">
        <v>10</v>
      </c>
      <c r="D453" s="2" t="s">
        <v>10</v>
      </c>
      <c r="E453" s="2" t="s">
        <v>10</v>
      </c>
      <c r="F453" s="2" t="s">
        <v>10</v>
      </c>
      <c r="G453" s="2" t="s">
        <v>11</v>
      </c>
      <c r="H453" s="2" t="s">
        <v>26</v>
      </c>
      <c r="I453" s="2" t="s">
        <v>13</v>
      </c>
      <c r="J453" s="2" t="s">
        <v>10</v>
      </c>
      <c r="K453" s="2" t="s">
        <v>10</v>
      </c>
      <c r="L453" s="2" t="s">
        <v>10</v>
      </c>
      <c r="M453" s="2" t="s">
        <v>10</v>
      </c>
      <c r="N453" s="2">
        <v>2.468</v>
      </c>
      <c r="O453" s="2" t="s">
        <v>14</v>
      </c>
    </row>
    <row r="454" spans="1:15" x14ac:dyDescent="0.25">
      <c r="A454" s="2" t="s">
        <v>497</v>
      </c>
      <c r="B454" s="2">
        <v>44</v>
      </c>
      <c r="C454" s="2" t="s">
        <v>10</v>
      </c>
      <c r="D454" s="2" t="s">
        <v>10</v>
      </c>
      <c r="E454" s="2" t="s">
        <v>10</v>
      </c>
      <c r="F454" s="2" t="s">
        <v>10</v>
      </c>
      <c r="G454" s="2" t="s">
        <v>11</v>
      </c>
      <c r="H454" s="2" t="s">
        <v>28</v>
      </c>
      <c r="I454" s="2" t="s">
        <v>13</v>
      </c>
      <c r="J454" s="2" t="s">
        <v>10</v>
      </c>
      <c r="K454" s="2" t="s">
        <v>10</v>
      </c>
      <c r="L454" s="2" t="s">
        <v>10</v>
      </c>
      <c r="M454" s="2" t="s">
        <v>10</v>
      </c>
      <c r="N454" s="2">
        <v>4.617</v>
      </c>
      <c r="O454" s="2" t="s">
        <v>14</v>
      </c>
    </row>
    <row r="455" spans="1:15" x14ac:dyDescent="0.25">
      <c r="A455" s="2" t="s">
        <v>498</v>
      </c>
      <c r="B455" s="2">
        <v>58</v>
      </c>
      <c r="C455" s="2" t="s">
        <v>10</v>
      </c>
      <c r="D455" s="2" t="s">
        <v>10</v>
      </c>
      <c r="E455" s="2" t="s">
        <v>10</v>
      </c>
      <c r="F455" s="2" t="s">
        <v>10</v>
      </c>
      <c r="G455" s="2" t="s">
        <v>11</v>
      </c>
      <c r="H455" s="2" t="s">
        <v>30</v>
      </c>
      <c r="I455" s="2" t="s">
        <v>13</v>
      </c>
      <c r="J455" s="2" t="s">
        <v>10</v>
      </c>
      <c r="K455" s="2" t="s">
        <v>10</v>
      </c>
      <c r="L455" s="2" t="s">
        <v>10</v>
      </c>
      <c r="M455" s="2" t="s">
        <v>10</v>
      </c>
      <c r="N455" s="2">
        <v>2.2330000000000001</v>
      </c>
      <c r="O455" s="2" t="s">
        <v>14</v>
      </c>
    </row>
    <row r="456" spans="1:15" x14ac:dyDescent="0.25">
      <c r="A456" s="2" t="s">
        <v>499</v>
      </c>
      <c r="B456" s="2">
        <v>207</v>
      </c>
      <c r="C456" s="2" t="s">
        <v>10</v>
      </c>
      <c r="D456" s="2" t="s">
        <v>10</v>
      </c>
      <c r="E456" s="2" t="s">
        <v>10</v>
      </c>
      <c r="F456" s="2" t="s">
        <v>10</v>
      </c>
      <c r="G456" s="2" t="s">
        <v>11</v>
      </c>
      <c r="H456" s="2" t="s">
        <v>31</v>
      </c>
      <c r="I456" s="2" t="s">
        <v>13</v>
      </c>
      <c r="J456" s="2" t="s">
        <v>10</v>
      </c>
      <c r="K456" s="2" t="s">
        <v>10</v>
      </c>
      <c r="L456" s="2" t="s">
        <v>10</v>
      </c>
      <c r="M456" s="2" t="s">
        <v>10</v>
      </c>
      <c r="N456" s="2">
        <v>2.4079999999999999</v>
      </c>
      <c r="O456" s="2" t="s">
        <v>14</v>
      </c>
    </row>
    <row r="457" spans="1:15" x14ac:dyDescent="0.25">
      <c r="A457" s="2" t="s">
        <v>482</v>
      </c>
      <c r="B457" s="2" t="s">
        <v>10</v>
      </c>
      <c r="C457" s="2" t="s">
        <v>10</v>
      </c>
      <c r="D457" s="2" t="s">
        <v>10</v>
      </c>
      <c r="E457" s="2" t="s">
        <v>10</v>
      </c>
      <c r="F457" s="2" t="s">
        <v>10</v>
      </c>
      <c r="G457" s="2" t="s">
        <v>11</v>
      </c>
      <c r="H457" s="2" t="s">
        <v>32</v>
      </c>
      <c r="I457" s="2" t="s">
        <v>13</v>
      </c>
      <c r="J457" s="2" t="s">
        <v>10</v>
      </c>
      <c r="K457" s="2" t="s">
        <v>10</v>
      </c>
      <c r="L457" s="2" t="s">
        <v>10</v>
      </c>
      <c r="M457" s="2" t="s">
        <v>10</v>
      </c>
      <c r="N457" s="2">
        <v>258</v>
      </c>
      <c r="O457" s="2" t="s">
        <v>14</v>
      </c>
    </row>
    <row r="458" spans="1:15" x14ac:dyDescent="0.25">
      <c r="A458" s="2" t="s">
        <v>500</v>
      </c>
      <c r="B458" s="2">
        <v>408</v>
      </c>
      <c r="C458" s="2" t="s">
        <v>10</v>
      </c>
      <c r="D458" s="2" t="s">
        <v>10</v>
      </c>
      <c r="E458" s="2" t="s">
        <v>10</v>
      </c>
      <c r="F458" s="2" t="s">
        <v>10</v>
      </c>
      <c r="G458" s="2" t="s">
        <v>11</v>
      </c>
      <c r="H458" s="2" t="s">
        <v>33</v>
      </c>
      <c r="I458" s="2" t="s">
        <v>13</v>
      </c>
      <c r="J458" s="2" t="s">
        <v>10</v>
      </c>
      <c r="K458" s="2" t="s">
        <v>10</v>
      </c>
      <c r="L458" s="2" t="s">
        <v>10</v>
      </c>
      <c r="M458" s="2" t="s">
        <v>10</v>
      </c>
      <c r="N458" s="2">
        <v>2.1339999999999999</v>
      </c>
      <c r="O458" s="2" t="s">
        <v>14</v>
      </c>
    </row>
    <row r="459" spans="1:15" x14ac:dyDescent="0.25">
      <c r="A459" s="2" t="s">
        <v>501</v>
      </c>
      <c r="B459" s="2">
        <v>261</v>
      </c>
      <c r="C459" s="2" t="s">
        <v>10</v>
      </c>
      <c r="D459" s="2" t="s">
        <v>10</v>
      </c>
      <c r="E459" s="2" t="s">
        <v>10</v>
      </c>
      <c r="F459" s="2" t="s">
        <v>10</v>
      </c>
      <c r="G459" s="2" t="s">
        <v>11</v>
      </c>
      <c r="H459" s="2" t="s">
        <v>34</v>
      </c>
      <c r="I459" s="2" t="s">
        <v>13</v>
      </c>
      <c r="J459" s="2" t="s">
        <v>10</v>
      </c>
      <c r="K459" s="2" t="s">
        <v>10</v>
      </c>
      <c r="L459" s="2" t="s">
        <v>10</v>
      </c>
      <c r="M459" s="2" t="s">
        <v>10</v>
      </c>
      <c r="N459" s="2">
        <v>965</v>
      </c>
      <c r="O459" s="2" t="s">
        <v>14</v>
      </c>
    </row>
    <row r="460" spans="1:15" x14ac:dyDescent="0.25">
      <c r="A460" s="2" t="s">
        <v>485</v>
      </c>
      <c r="B460" s="2">
        <v>1.871</v>
      </c>
      <c r="C460" s="2" t="s">
        <v>10</v>
      </c>
      <c r="D460" s="2" t="s">
        <v>10</v>
      </c>
      <c r="E460" s="2" t="s">
        <v>10</v>
      </c>
      <c r="F460" s="2" t="s">
        <v>10</v>
      </c>
      <c r="G460" s="2" t="s">
        <v>11</v>
      </c>
      <c r="H460" s="2" t="s">
        <v>35</v>
      </c>
      <c r="I460" s="2" t="s">
        <v>13</v>
      </c>
      <c r="J460" s="2" t="s">
        <v>10</v>
      </c>
      <c r="K460" s="2" t="s">
        <v>10</v>
      </c>
      <c r="L460" s="2" t="s">
        <v>10</v>
      </c>
      <c r="M460" s="2" t="s">
        <v>10</v>
      </c>
      <c r="N460" s="2">
        <v>2.6379999999999999</v>
      </c>
      <c r="O460" s="2" t="s">
        <v>14</v>
      </c>
    </row>
    <row r="461" spans="1:15" x14ac:dyDescent="0.25">
      <c r="A461" s="2" t="s">
        <v>502</v>
      </c>
      <c r="B461" s="2">
        <v>395</v>
      </c>
      <c r="C461" s="2" t="s">
        <v>10</v>
      </c>
      <c r="D461" s="2" t="s">
        <v>10</v>
      </c>
      <c r="E461" s="2" t="s">
        <v>10</v>
      </c>
      <c r="F461" s="2" t="s">
        <v>10</v>
      </c>
      <c r="G461" s="2" t="s">
        <v>11</v>
      </c>
      <c r="H461" s="2" t="s">
        <v>36</v>
      </c>
      <c r="I461" s="2" t="s">
        <v>13</v>
      </c>
      <c r="J461" s="2" t="s">
        <v>10</v>
      </c>
      <c r="K461" s="2" t="s">
        <v>10</v>
      </c>
      <c r="L461" s="2" t="s">
        <v>10</v>
      </c>
      <c r="M461" s="2" t="s">
        <v>10</v>
      </c>
      <c r="N461" s="2">
        <v>615</v>
      </c>
      <c r="O461" s="2" t="s">
        <v>14</v>
      </c>
    </row>
    <row r="462" spans="1:15" x14ac:dyDescent="0.25">
      <c r="A462" s="2" t="s">
        <v>14</v>
      </c>
      <c r="B462" s="2">
        <v>2.5030000000000001</v>
      </c>
      <c r="C462" s="2" t="s">
        <v>10</v>
      </c>
      <c r="D462" s="2" t="s">
        <v>10</v>
      </c>
      <c r="E462" s="2" t="s">
        <v>10</v>
      </c>
      <c r="F462" s="2" t="s">
        <v>10</v>
      </c>
      <c r="G462" s="2" t="s">
        <v>11</v>
      </c>
      <c r="H462" s="2" t="s">
        <v>37</v>
      </c>
      <c r="I462" s="2" t="s">
        <v>13</v>
      </c>
      <c r="J462" s="2" t="s">
        <v>10</v>
      </c>
      <c r="K462" s="2" t="s">
        <v>10</v>
      </c>
      <c r="L462" s="2" t="s">
        <v>10</v>
      </c>
      <c r="M462" s="2" t="s">
        <v>10</v>
      </c>
      <c r="N462" s="2">
        <v>2.2130000000000001</v>
      </c>
      <c r="O462" s="2" t="s">
        <v>477</v>
      </c>
    </row>
    <row r="463" spans="1:15" x14ac:dyDescent="0.25">
      <c r="A463" s="2" t="s">
        <v>14</v>
      </c>
      <c r="B463" s="2">
        <v>721</v>
      </c>
      <c r="C463" s="2" t="s">
        <v>10</v>
      </c>
      <c r="D463" s="2" t="s">
        <v>10</v>
      </c>
      <c r="E463" s="2" t="s">
        <v>10</v>
      </c>
      <c r="F463" s="2" t="s">
        <v>10</v>
      </c>
      <c r="G463" s="2" t="s">
        <v>11</v>
      </c>
      <c r="H463" s="2" t="s">
        <v>38</v>
      </c>
      <c r="I463" s="2" t="s">
        <v>13</v>
      </c>
      <c r="J463" s="2" t="s">
        <v>10</v>
      </c>
      <c r="K463" s="2" t="s">
        <v>10</v>
      </c>
      <c r="L463" s="2" t="s">
        <v>10</v>
      </c>
      <c r="M463" s="2" t="s">
        <v>10</v>
      </c>
      <c r="N463" s="2">
        <v>561</v>
      </c>
      <c r="O463" s="2" t="s">
        <v>503</v>
      </c>
    </row>
    <row r="464" spans="1:15" x14ac:dyDescent="0.25">
      <c r="A464" s="2" t="s">
        <v>14</v>
      </c>
      <c r="B464" s="2">
        <v>7.8710000000000004</v>
      </c>
      <c r="C464" s="2" t="s">
        <v>10</v>
      </c>
      <c r="D464" s="2" t="s">
        <v>10</v>
      </c>
      <c r="E464" s="2" t="s">
        <v>10</v>
      </c>
      <c r="F464" s="2" t="s">
        <v>10</v>
      </c>
      <c r="G464" s="2" t="s">
        <v>11</v>
      </c>
      <c r="H464" s="2" t="s">
        <v>39</v>
      </c>
      <c r="I464" s="2" t="s">
        <v>13</v>
      </c>
      <c r="J464" s="2" t="s">
        <v>10</v>
      </c>
      <c r="K464" s="2" t="s">
        <v>10</v>
      </c>
      <c r="L464" s="2" t="s">
        <v>10</v>
      </c>
      <c r="M464" s="2" t="s">
        <v>10</v>
      </c>
      <c r="N464" s="2">
        <v>286</v>
      </c>
      <c r="O464" s="2" t="s">
        <v>504</v>
      </c>
    </row>
    <row r="465" spans="1:15" x14ac:dyDescent="0.25">
      <c r="A465" s="2" t="s">
        <v>14</v>
      </c>
      <c r="B465" s="2">
        <v>560</v>
      </c>
      <c r="C465" s="2" t="s">
        <v>10</v>
      </c>
      <c r="D465" s="2" t="s">
        <v>10</v>
      </c>
      <c r="E465" s="2" t="s">
        <v>10</v>
      </c>
      <c r="F465" s="2" t="s">
        <v>10</v>
      </c>
      <c r="G465" s="2" t="s">
        <v>11</v>
      </c>
      <c r="H465" s="2" t="s">
        <v>40</v>
      </c>
      <c r="I465" s="2" t="s">
        <v>13</v>
      </c>
      <c r="J465" s="2" t="s">
        <v>10</v>
      </c>
      <c r="K465" s="2" t="s">
        <v>10</v>
      </c>
      <c r="L465" s="2" t="s">
        <v>10</v>
      </c>
      <c r="M465" s="2" t="s">
        <v>10</v>
      </c>
      <c r="N465" s="2">
        <v>2</v>
      </c>
      <c r="O465" s="2" t="s">
        <v>505</v>
      </c>
    </row>
    <row r="466" spans="1:15" x14ac:dyDescent="0.25">
      <c r="A466" s="2" t="s">
        <v>14</v>
      </c>
      <c r="B466" s="2">
        <v>3.7080000000000002</v>
      </c>
      <c r="C466" s="2" t="s">
        <v>10</v>
      </c>
      <c r="D466" s="2" t="s">
        <v>10</v>
      </c>
      <c r="E466" s="2" t="s">
        <v>10</v>
      </c>
      <c r="F466" s="2" t="s">
        <v>10</v>
      </c>
      <c r="G466" s="2" t="s">
        <v>11</v>
      </c>
      <c r="H466" s="2" t="s">
        <v>42</v>
      </c>
      <c r="I466" s="2" t="s">
        <v>13</v>
      </c>
      <c r="J466" s="2" t="s">
        <v>10</v>
      </c>
      <c r="K466" s="2" t="s">
        <v>10</v>
      </c>
      <c r="L466" s="2" t="s">
        <v>10</v>
      </c>
      <c r="M466" s="2" t="s">
        <v>10</v>
      </c>
      <c r="N466" s="2">
        <v>16</v>
      </c>
      <c r="O466" s="2" t="s">
        <v>484</v>
      </c>
    </row>
    <row r="467" spans="1:15" x14ac:dyDescent="0.25">
      <c r="A467" s="2" t="s">
        <v>14</v>
      </c>
      <c r="B467" s="2" t="s">
        <v>10</v>
      </c>
      <c r="C467" s="2" t="s">
        <v>10</v>
      </c>
      <c r="D467" s="2" t="s">
        <v>10</v>
      </c>
      <c r="E467" s="2" t="s">
        <v>10</v>
      </c>
      <c r="F467" s="2" t="s">
        <v>10</v>
      </c>
      <c r="G467" s="2" t="s">
        <v>11</v>
      </c>
      <c r="H467" s="2" t="s">
        <v>467</v>
      </c>
      <c r="I467" s="2" t="s">
        <v>13</v>
      </c>
      <c r="J467" s="2" t="s">
        <v>10</v>
      </c>
      <c r="K467" s="2" t="s">
        <v>10</v>
      </c>
      <c r="L467" s="2" t="s">
        <v>10</v>
      </c>
      <c r="M467" s="2" t="s">
        <v>10</v>
      </c>
      <c r="N467" s="2" t="s">
        <v>10</v>
      </c>
      <c r="O467" s="2" t="s">
        <v>506</v>
      </c>
    </row>
    <row r="468" spans="1:15" x14ac:dyDescent="0.25">
      <c r="A468" s="2" t="s">
        <v>14</v>
      </c>
      <c r="B468" s="2">
        <v>4.8079999999999998</v>
      </c>
      <c r="C468" s="2" t="s">
        <v>10</v>
      </c>
      <c r="D468" s="2" t="s">
        <v>10</v>
      </c>
      <c r="E468" s="2" t="s">
        <v>10</v>
      </c>
      <c r="F468" s="2" t="s">
        <v>10</v>
      </c>
      <c r="G468" s="2" t="s">
        <v>11</v>
      </c>
      <c r="H468" s="2" t="s">
        <v>44</v>
      </c>
      <c r="I468" s="2" t="s">
        <v>13</v>
      </c>
      <c r="J468" s="2" t="s">
        <v>10</v>
      </c>
      <c r="K468" s="2" t="s">
        <v>10</v>
      </c>
      <c r="L468" s="2" t="s">
        <v>10</v>
      </c>
      <c r="M468" s="2" t="s">
        <v>10</v>
      </c>
      <c r="N468" s="2" t="s">
        <v>10</v>
      </c>
      <c r="O468" s="2" t="s">
        <v>507</v>
      </c>
    </row>
    <row r="469" spans="1:15" x14ac:dyDescent="0.25">
      <c r="A469" s="2" t="s">
        <v>14</v>
      </c>
      <c r="B469" s="2">
        <v>893</v>
      </c>
      <c r="C469" s="2" t="s">
        <v>10</v>
      </c>
      <c r="D469" s="2" t="s">
        <v>10</v>
      </c>
      <c r="E469" s="2" t="s">
        <v>10</v>
      </c>
      <c r="F469" s="2" t="s">
        <v>10</v>
      </c>
      <c r="G469" s="2" t="s">
        <v>11</v>
      </c>
      <c r="H469" s="2" t="s">
        <v>46</v>
      </c>
      <c r="I469" s="2" t="s">
        <v>13</v>
      </c>
      <c r="J469" s="2" t="s">
        <v>10</v>
      </c>
      <c r="K469" s="2" t="s">
        <v>10</v>
      </c>
      <c r="L469" s="2" t="s">
        <v>10</v>
      </c>
      <c r="M469" s="2" t="s">
        <v>10</v>
      </c>
      <c r="N469" s="2" t="s">
        <v>10</v>
      </c>
      <c r="O469" s="2" t="s">
        <v>508</v>
      </c>
    </row>
    <row r="470" spans="1:15" x14ac:dyDescent="0.25">
      <c r="A470" s="2" t="s">
        <v>14</v>
      </c>
      <c r="B470" s="2">
        <v>1.335</v>
      </c>
      <c r="C470" s="2" t="s">
        <v>10</v>
      </c>
      <c r="D470" s="2" t="s">
        <v>10</v>
      </c>
      <c r="E470" s="2" t="s">
        <v>10</v>
      </c>
      <c r="F470" s="2" t="s">
        <v>10</v>
      </c>
      <c r="G470" s="2" t="s">
        <v>11</v>
      </c>
      <c r="H470" s="2" t="s">
        <v>47</v>
      </c>
      <c r="I470" s="2" t="s">
        <v>13</v>
      </c>
      <c r="J470" s="2" t="s">
        <v>10</v>
      </c>
      <c r="K470" s="2" t="s">
        <v>10</v>
      </c>
      <c r="L470" s="2" t="s">
        <v>10</v>
      </c>
      <c r="M470" s="2" t="s">
        <v>10</v>
      </c>
      <c r="N470" s="2" t="s">
        <v>10</v>
      </c>
      <c r="O470" s="2" t="s">
        <v>509</v>
      </c>
    </row>
    <row r="471" spans="1:15" x14ac:dyDescent="0.25">
      <c r="A471" s="2" t="s">
        <v>14</v>
      </c>
      <c r="B471" s="2">
        <v>968</v>
      </c>
      <c r="C471" s="2" t="s">
        <v>10</v>
      </c>
      <c r="D471" s="2" t="s">
        <v>10</v>
      </c>
      <c r="E471" s="2" t="s">
        <v>10</v>
      </c>
      <c r="F471" s="2" t="s">
        <v>10</v>
      </c>
      <c r="G471" s="2" t="s">
        <v>11</v>
      </c>
      <c r="H471" s="2" t="s">
        <v>48</v>
      </c>
      <c r="I471" s="2" t="s">
        <v>13</v>
      </c>
      <c r="J471" s="2" t="s">
        <v>10</v>
      </c>
      <c r="K471" s="2" t="s">
        <v>10</v>
      </c>
      <c r="L471" s="2" t="s">
        <v>10</v>
      </c>
      <c r="M471" s="2" t="s">
        <v>10</v>
      </c>
      <c r="N471" s="2" t="s">
        <v>10</v>
      </c>
      <c r="O471" s="2" t="s">
        <v>510</v>
      </c>
    </row>
    <row r="472" spans="1:15" x14ac:dyDescent="0.25">
      <c r="A472" s="2" t="s">
        <v>14</v>
      </c>
      <c r="B472" s="2" t="s">
        <v>10</v>
      </c>
      <c r="C472" s="2" t="s">
        <v>10</v>
      </c>
      <c r="D472" s="2" t="s">
        <v>10</v>
      </c>
      <c r="E472" s="2" t="s">
        <v>10</v>
      </c>
      <c r="F472" s="2" t="s">
        <v>10</v>
      </c>
      <c r="G472" s="2" t="s">
        <v>11</v>
      </c>
      <c r="H472" s="2" t="s">
        <v>49</v>
      </c>
      <c r="I472" s="2" t="s">
        <v>13</v>
      </c>
      <c r="J472" s="2" t="s">
        <v>10</v>
      </c>
      <c r="K472" s="2" t="s">
        <v>10</v>
      </c>
      <c r="L472" s="2" t="s">
        <v>10</v>
      </c>
      <c r="M472" s="2" t="s">
        <v>10</v>
      </c>
      <c r="N472" s="2" t="s">
        <v>10</v>
      </c>
      <c r="O472" s="2" t="s">
        <v>511</v>
      </c>
    </row>
    <row r="473" spans="1:15" x14ac:dyDescent="0.25">
      <c r="A473" s="2" t="s">
        <v>14</v>
      </c>
      <c r="B473" s="2">
        <v>11</v>
      </c>
      <c r="C473" s="2" t="s">
        <v>10</v>
      </c>
      <c r="D473" s="2" t="s">
        <v>10</v>
      </c>
      <c r="E473" s="2" t="s">
        <v>10</v>
      </c>
      <c r="F473" s="2" t="s">
        <v>10</v>
      </c>
      <c r="G473" s="2" t="s">
        <v>11</v>
      </c>
      <c r="H473" s="2" t="s">
        <v>50</v>
      </c>
      <c r="I473" s="2" t="s">
        <v>13</v>
      </c>
      <c r="J473" s="2" t="s">
        <v>10</v>
      </c>
      <c r="K473" s="2" t="s">
        <v>10</v>
      </c>
      <c r="L473" s="2" t="s">
        <v>10</v>
      </c>
      <c r="M473" s="2" t="s">
        <v>10</v>
      </c>
      <c r="N473" s="2" t="s">
        <v>10</v>
      </c>
      <c r="O473" s="2" t="s">
        <v>512</v>
      </c>
    </row>
    <row r="474" spans="1:15" x14ac:dyDescent="0.25">
      <c r="A474" s="2" t="s">
        <v>14</v>
      </c>
      <c r="B474" s="2" t="s">
        <v>10</v>
      </c>
      <c r="C474" s="2" t="s">
        <v>10</v>
      </c>
      <c r="D474" s="2" t="s">
        <v>10</v>
      </c>
      <c r="E474" s="2" t="s">
        <v>10</v>
      </c>
      <c r="F474" s="2" t="s">
        <v>10</v>
      </c>
      <c r="G474" s="2" t="s">
        <v>11</v>
      </c>
      <c r="H474" s="2" t="s">
        <v>51</v>
      </c>
      <c r="I474" s="2" t="s">
        <v>13</v>
      </c>
      <c r="J474" s="2" t="s">
        <v>10</v>
      </c>
      <c r="K474" s="2" t="s">
        <v>10</v>
      </c>
      <c r="L474" s="2" t="s">
        <v>10</v>
      </c>
      <c r="M474" s="2" t="s">
        <v>10</v>
      </c>
      <c r="N474" s="2" t="s">
        <v>10</v>
      </c>
      <c r="O474" s="2" t="s">
        <v>513</v>
      </c>
    </row>
    <row r="475" spans="1:15" x14ac:dyDescent="0.25">
      <c r="A475" s="2" t="s">
        <v>14</v>
      </c>
      <c r="B475" s="2" t="s">
        <v>10</v>
      </c>
      <c r="C475" s="2" t="s">
        <v>10</v>
      </c>
      <c r="D475" s="2" t="s">
        <v>10</v>
      </c>
      <c r="E475" s="2" t="s">
        <v>10</v>
      </c>
      <c r="F475" s="2" t="s">
        <v>10</v>
      </c>
      <c r="G475" s="2" t="s">
        <v>11</v>
      </c>
      <c r="H475" s="2" t="s">
        <v>52</v>
      </c>
      <c r="I475" s="2" t="s">
        <v>13</v>
      </c>
      <c r="J475" s="2" t="s">
        <v>10</v>
      </c>
      <c r="K475" s="2" t="s">
        <v>10</v>
      </c>
      <c r="L475" s="2" t="s">
        <v>10</v>
      </c>
      <c r="M475" s="2" t="s">
        <v>10</v>
      </c>
      <c r="N475" s="2" t="s">
        <v>10</v>
      </c>
      <c r="O475" s="2" t="s">
        <v>514</v>
      </c>
    </row>
    <row r="476" spans="1:15" x14ac:dyDescent="0.25">
      <c r="A476" s="2" t="s">
        <v>14</v>
      </c>
      <c r="B476" s="2" t="s">
        <v>10</v>
      </c>
      <c r="C476" s="2" t="s">
        <v>10</v>
      </c>
      <c r="D476" s="2" t="s">
        <v>10</v>
      </c>
      <c r="E476" s="2" t="s">
        <v>10</v>
      </c>
      <c r="F476" s="2" t="s">
        <v>10</v>
      </c>
      <c r="G476" s="2" t="s">
        <v>11</v>
      </c>
      <c r="H476" s="2" t="s">
        <v>53</v>
      </c>
      <c r="I476" s="2" t="s">
        <v>13</v>
      </c>
      <c r="J476" s="2" t="s">
        <v>10</v>
      </c>
      <c r="K476" s="2" t="s">
        <v>10</v>
      </c>
      <c r="L476" s="2" t="s">
        <v>10</v>
      </c>
      <c r="M476" s="2" t="s">
        <v>10</v>
      </c>
      <c r="N476" s="2" t="s">
        <v>10</v>
      </c>
      <c r="O476" s="2" t="s">
        <v>515</v>
      </c>
    </row>
    <row r="477" spans="1:15" x14ac:dyDescent="0.25">
      <c r="A477" s="2" t="s">
        <v>551</v>
      </c>
    </row>
    <row r="478" spans="1:15" x14ac:dyDescent="0.25">
      <c r="A478" s="2" t="s">
        <v>0</v>
      </c>
      <c r="I478" s="2" t="s">
        <v>1</v>
      </c>
    </row>
    <row r="479" spans="1:15" x14ac:dyDescent="0.25">
      <c r="A479" s="2" t="s">
        <v>2</v>
      </c>
      <c r="B479" s="2" t="s">
        <v>3</v>
      </c>
      <c r="C479" s="2" t="s">
        <v>4</v>
      </c>
      <c r="D479" s="2" t="s">
        <v>6</v>
      </c>
      <c r="E479" s="2" t="s">
        <v>7</v>
      </c>
      <c r="F479" s="2" t="s">
        <v>8</v>
      </c>
      <c r="H479" s="2" t="s">
        <v>9</v>
      </c>
      <c r="J479" s="2" t="s">
        <v>7</v>
      </c>
      <c r="K479" s="2" t="s">
        <v>8</v>
      </c>
      <c r="L479" s="2" t="s">
        <v>6</v>
      </c>
      <c r="M479" s="2" t="s">
        <v>4</v>
      </c>
      <c r="N479" s="2" t="s">
        <v>3</v>
      </c>
      <c r="O479" s="2" t="s">
        <v>2</v>
      </c>
    </row>
    <row r="480" spans="1:15" x14ac:dyDescent="0.25">
      <c r="C480" s="2" t="s">
        <v>5</v>
      </c>
      <c r="M480" s="2" t="s">
        <v>5</v>
      </c>
    </row>
    <row r="482" spans="1:15" x14ac:dyDescent="0.25">
      <c r="A482" s="2" t="s">
        <v>552</v>
      </c>
      <c r="B482" s="2">
        <v>122</v>
      </c>
      <c r="C482" s="2" t="s">
        <v>10</v>
      </c>
      <c r="D482" s="2" t="s">
        <v>10</v>
      </c>
      <c r="E482" s="2" t="s">
        <v>10</v>
      </c>
      <c r="F482" s="2" t="s">
        <v>10</v>
      </c>
      <c r="G482" s="2" t="s">
        <v>11</v>
      </c>
      <c r="H482" s="2" t="s">
        <v>55</v>
      </c>
      <c r="I482" s="2" t="s">
        <v>13</v>
      </c>
      <c r="J482" s="2" t="s">
        <v>10</v>
      </c>
      <c r="K482" s="2" t="s">
        <v>10</v>
      </c>
      <c r="L482" s="2" t="s">
        <v>10</v>
      </c>
      <c r="M482" s="2" t="s">
        <v>10</v>
      </c>
      <c r="N482" s="2" t="s">
        <v>10</v>
      </c>
      <c r="O482" s="2" t="s">
        <v>14</v>
      </c>
    </row>
    <row r="483" spans="1:15" x14ac:dyDescent="0.25">
      <c r="A483" s="2" t="s">
        <v>553</v>
      </c>
      <c r="B483" s="2">
        <v>1.581</v>
      </c>
      <c r="C483" s="2" t="s">
        <v>10</v>
      </c>
      <c r="D483" s="2" t="s">
        <v>10</v>
      </c>
      <c r="E483" s="2" t="s">
        <v>10</v>
      </c>
      <c r="F483" s="2" t="s">
        <v>10</v>
      </c>
      <c r="G483" s="2" t="s">
        <v>11</v>
      </c>
      <c r="H483" s="2" t="s">
        <v>56</v>
      </c>
      <c r="I483" s="2" t="s">
        <v>13</v>
      </c>
      <c r="J483" s="2" t="s">
        <v>10</v>
      </c>
      <c r="K483" s="2" t="s">
        <v>10</v>
      </c>
      <c r="L483" s="2" t="s">
        <v>10</v>
      </c>
      <c r="M483" s="2" t="s">
        <v>10</v>
      </c>
      <c r="N483" s="2">
        <v>1.609</v>
      </c>
      <c r="O483" s="2" t="s">
        <v>14</v>
      </c>
    </row>
    <row r="484" spans="1:15" x14ac:dyDescent="0.25">
      <c r="A484" s="2" t="s">
        <v>554</v>
      </c>
      <c r="B484" s="2" t="s">
        <v>10</v>
      </c>
      <c r="C484" s="2" t="s">
        <v>10</v>
      </c>
      <c r="D484" s="2" t="s">
        <v>10</v>
      </c>
      <c r="E484" s="2" t="s">
        <v>10</v>
      </c>
      <c r="F484" s="2" t="s">
        <v>10</v>
      </c>
      <c r="G484" s="2" t="s">
        <v>11</v>
      </c>
      <c r="H484" s="2" t="s">
        <v>57</v>
      </c>
      <c r="I484" s="2" t="s">
        <v>13</v>
      </c>
      <c r="J484" s="2" t="s">
        <v>10</v>
      </c>
      <c r="K484" s="2" t="s">
        <v>10</v>
      </c>
      <c r="L484" s="2" t="s">
        <v>10</v>
      </c>
      <c r="M484" s="2" t="s">
        <v>10</v>
      </c>
      <c r="N484" s="2">
        <v>55</v>
      </c>
      <c r="O484" s="2" t="s">
        <v>14</v>
      </c>
    </row>
    <row r="485" spans="1:15" x14ac:dyDescent="0.25">
      <c r="A485" s="2" t="s">
        <v>555</v>
      </c>
      <c r="B485" s="2">
        <v>1</v>
      </c>
      <c r="C485" s="2" t="s">
        <v>10</v>
      </c>
      <c r="D485" s="2" t="s">
        <v>10</v>
      </c>
      <c r="E485" s="2" t="s">
        <v>10</v>
      </c>
      <c r="F485" s="2" t="s">
        <v>10</v>
      </c>
      <c r="G485" s="2" t="s">
        <v>11</v>
      </c>
      <c r="H485" s="2" t="s">
        <v>58</v>
      </c>
      <c r="I485" s="2" t="s">
        <v>13</v>
      </c>
      <c r="J485" s="2" t="s">
        <v>10</v>
      </c>
      <c r="K485" s="2" t="s">
        <v>10</v>
      </c>
      <c r="L485" s="2" t="s">
        <v>10</v>
      </c>
      <c r="M485" s="2" t="s">
        <v>10</v>
      </c>
      <c r="N485" s="2">
        <v>776</v>
      </c>
      <c r="O485" s="2" t="s">
        <v>14</v>
      </c>
    </row>
    <row r="486" spans="1:15" x14ac:dyDescent="0.25">
      <c r="A486" s="2" t="s">
        <v>556</v>
      </c>
      <c r="B486" s="2">
        <v>750</v>
      </c>
      <c r="C486" s="2" t="s">
        <v>10</v>
      </c>
      <c r="D486" s="2" t="s">
        <v>10</v>
      </c>
      <c r="E486" s="2" t="s">
        <v>10</v>
      </c>
      <c r="F486" s="2" t="s">
        <v>10</v>
      </c>
      <c r="G486" s="2" t="s">
        <v>11</v>
      </c>
      <c r="H486" s="2" t="s">
        <v>59</v>
      </c>
      <c r="I486" s="2" t="s">
        <v>13</v>
      </c>
      <c r="J486" s="2" t="s">
        <v>10</v>
      </c>
      <c r="K486" s="2" t="s">
        <v>10</v>
      </c>
      <c r="L486" s="2" t="s">
        <v>10</v>
      </c>
      <c r="M486" s="2" t="s">
        <v>10</v>
      </c>
      <c r="N486" s="2">
        <v>1.28</v>
      </c>
      <c r="O486" s="2" t="s">
        <v>14</v>
      </c>
    </row>
    <row r="487" spans="1:15" x14ac:dyDescent="0.25">
      <c r="A487" s="2" t="s">
        <v>557</v>
      </c>
      <c r="B487" s="2" t="s">
        <v>10</v>
      </c>
      <c r="C487" s="2" t="s">
        <v>10</v>
      </c>
      <c r="D487" s="2" t="s">
        <v>10</v>
      </c>
      <c r="E487" s="2" t="s">
        <v>10</v>
      </c>
      <c r="F487" s="2" t="s">
        <v>10</v>
      </c>
      <c r="G487" s="2" t="s">
        <v>11</v>
      </c>
      <c r="H487" s="2" t="s">
        <v>60</v>
      </c>
      <c r="I487" s="2" t="s">
        <v>13</v>
      </c>
      <c r="J487" s="2" t="s">
        <v>10</v>
      </c>
      <c r="K487" s="2" t="s">
        <v>10</v>
      </c>
      <c r="L487" s="2" t="s">
        <v>10</v>
      </c>
      <c r="M487" s="2" t="s">
        <v>10</v>
      </c>
      <c r="N487" s="2">
        <v>726</v>
      </c>
      <c r="O487" s="2" t="s">
        <v>20</v>
      </c>
    </row>
    <row r="488" spans="1:15" x14ac:dyDescent="0.25">
      <c r="A488" s="2" t="s">
        <v>558</v>
      </c>
      <c r="B488" s="2" t="s">
        <v>10</v>
      </c>
      <c r="C488" s="2" t="s">
        <v>10</v>
      </c>
      <c r="D488" s="2" t="s">
        <v>10</v>
      </c>
      <c r="E488" s="2" t="s">
        <v>10</v>
      </c>
      <c r="F488" s="2" t="s">
        <v>10</v>
      </c>
      <c r="G488" s="2" t="s">
        <v>11</v>
      </c>
      <c r="H488" s="2" t="s">
        <v>61</v>
      </c>
      <c r="I488" s="2" t="s">
        <v>13</v>
      </c>
      <c r="J488" s="2" t="s">
        <v>10</v>
      </c>
      <c r="K488" s="2" t="s">
        <v>10</v>
      </c>
      <c r="L488" s="2" t="s">
        <v>10</v>
      </c>
      <c r="M488" s="2" t="s">
        <v>10</v>
      </c>
      <c r="N488" s="2">
        <v>743</v>
      </c>
      <c r="O488" s="2" t="s">
        <v>559</v>
      </c>
    </row>
    <row r="489" spans="1:15" x14ac:dyDescent="0.25">
      <c r="A489" s="2" t="s">
        <v>560</v>
      </c>
      <c r="B489" s="2" t="s">
        <v>10</v>
      </c>
      <c r="C489" s="2" t="s">
        <v>10</v>
      </c>
      <c r="D489" s="2" t="s">
        <v>10</v>
      </c>
      <c r="E489" s="2" t="s">
        <v>10</v>
      </c>
      <c r="F489" s="2" t="s">
        <v>10</v>
      </c>
      <c r="G489" s="2" t="s">
        <v>11</v>
      </c>
      <c r="H489" s="2" t="s">
        <v>12</v>
      </c>
      <c r="I489" s="2" t="s">
        <v>13</v>
      </c>
      <c r="J489" s="2" t="s">
        <v>10</v>
      </c>
      <c r="K489" s="2" t="s">
        <v>10</v>
      </c>
      <c r="L489" s="2" t="s">
        <v>10</v>
      </c>
      <c r="M489" s="2" t="s">
        <v>10</v>
      </c>
      <c r="N489" s="2">
        <v>323</v>
      </c>
      <c r="O489" s="2" t="s">
        <v>561</v>
      </c>
    </row>
    <row r="490" spans="1:15" x14ac:dyDescent="0.25">
      <c r="A490" s="2" t="s">
        <v>562</v>
      </c>
      <c r="B490" s="2" t="s">
        <v>10</v>
      </c>
      <c r="C490" s="2" t="s">
        <v>10</v>
      </c>
      <c r="D490" s="2" t="s">
        <v>10</v>
      </c>
      <c r="E490" s="2" t="s">
        <v>10</v>
      </c>
      <c r="F490" s="2" t="s">
        <v>10</v>
      </c>
      <c r="G490" s="2" t="s">
        <v>11</v>
      </c>
      <c r="H490" s="2" t="s">
        <v>62</v>
      </c>
      <c r="I490" s="2" t="s">
        <v>13</v>
      </c>
      <c r="J490" s="2" t="s">
        <v>10</v>
      </c>
      <c r="K490" s="2" t="s">
        <v>23</v>
      </c>
      <c r="L490" s="2" t="s">
        <v>10</v>
      </c>
      <c r="M490" s="2" t="s">
        <v>10</v>
      </c>
      <c r="N490" s="2">
        <v>2.419</v>
      </c>
      <c r="O490" s="2" t="s">
        <v>563</v>
      </c>
    </row>
    <row r="491" spans="1:15" x14ac:dyDescent="0.25">
      <c r="A491" s="2" t="s">
        <v>564</v>
      </c>
      <c r="B491" s="2" t="s">
        <v>10</v>
      </c>
      <c r="C491" s="2" t="s">
        <v>10</v>
      </c>
      <c r="D491" s="2" t="s">
        <v>10</v>
      </c>
      <c r="E491" s="2" t="s">
        <v>10</v>
      </c>
      <c r="F491" s="2" t="s">
        <v>10</v>
      </c>
      <c r="G491" s="2" t="s">
        <v>11</v>
      </c>
      <c r="H491" s="2" t="s">
        <v>15</v>
      </c>
      <c r="I491" s="2" t="s">
        <v>13</v>
      </c>
      <c r="J491" s="2" t="s">
        <v>10</v>
      </c>
      <c r="K491" s="2" t="s">
        <v>912</v>
      </c>
      <c r="L491" s="2" t="s">
        <v>10</v>
      </c>
      <c r="M491" s="2" t="s">
        <v>10</v>
      </c>
      <c r="N491" s="2">
        <v>760</v>
      </c>
      <c r="O491" s="2" t="s">
        <v>565</v>
      </c>
    </row>
    <row r="492" spans="1:15" x14ac:dyDescent="0.25">
      <c r="A492" s="2" t="s">
        <v>566</v>
      </c>
      <c r="B492" s="2" t="s">
        <v>10</v>
      </c>
      <c r="C492" s="2" t="s">
        <v>10</v>
      </c>
      <c r="D492" s="2" t="s">
        <v>10</v>
      </c>
      <c r="E492" s="2" t="s">
        <v>10</v>
      </c>
      <c r="F492" s="2" t="s">
        <v>10</v>
      </c>
      <c r="G492" s="2" t="s">
        <v>11</v>
      </c>
      <c r="H492" s="2" t="s">
        <v>63</v>
      </c>
      <c r="I492" s="2" t="s">
        <v>13</v>
      </c>
      <c r="J492" s="2" t="s">
        <v>10</v>
      </c>
      <c r="K492" s="2" t="s">
        <v>43</v>
      </c>
      <c r="L492" s="2" t="s">
        <v>10</v>
      </c>
      <c r="M492" s="2" t="s">
        <v>10</v>
      </c>
      <c r="N492" s="2">
        <v>896</v>
      </c>
      <c r="O492" s="2" t="s">
        <v>567</v>
      </c>
    </row>
    <row r="493" spans="1:15" x14ac:dyDescent="0.25">
      <c r="A493" s="2" t="s">
        <v>568</v>
      </c>
      <c r="B493" s="2" t="s">
        <v>10</v>
      </c>
      <c r="C493" s="2" t="s">
        <v>10</v>
      </c>
      <c r="D493" s="2" t="s">
        <v>10</v>
      </c>
      <c r="E493" s="2" t="s">
        <v>10</v>
      </c>
      <c r="F493" s="2" t="s">
        <v>10</v>
      </c>
      <c r="G493" s="2" t="s">
        <v>11</v>
      </c>
      <c r="H493" s="2" t="s">
        <v>64</v>
      </c>
      <c r="I493" s="2" t="s">
        <v>13</v>
      </c>
      <c r="J493" s="2" t="s">
        <v>10</v>
      </c>
      <c r="K493" s="2" t="s">
        <v>54</v>
      </c>
      <c r="L493" s="2" t="s">
        <v>10</v>
      </c>
      <c r="M493" s="2" t="s">
        <v>10</v>
      </c>
      <c r="N493" s="2">
        <v>651</v>
      </c>
      <c r="O493" s="2" t="s">
        <v>569</v>
      </c>
    </row>
    <row r="494" spans="1:15" x14ac:dyDescent="0.25">
      <c r="A494" s="2" t="s">
        <v>570</v>
      </c>
      <c r="B494" s="2" t="s">
        <v>10</v>
      </c>
      <c r="C494" s="2" t="s">
        <v>10</v>
      </c>
      <c r="D494" s="2" t="s">
        <v>10</v>
      </c>
      <c r="E494" s="2" t="s">
        <v>10</v>
      </c>
      <c r="F494" s="2" t="s">
        <v>10</v>
      </c>
      <c r="G494" s="2" t="s">
        <v>11</v>
      </c>
      <c r="H494" s="2" t="s">
        <v>65</v>
      </c>
      <c r="I494" s="2" t="s">
        <v>13</v>
      </c>
      <c r="J494" s="2" t="s">
        <v>45</v>
      </c>
      <c r="K494" s="2" t="s">
        <v>54</v>
      </c>
      <c r="L494" s="2" t="s">
        <v>10</v>
      </c>
      <c r="M494" s="2" t="s">
        <v>10</v>
      </c>
      <c r="N494" s="2">
        <v>340</v>
      </c>
      <c r="O494" s="2" t="s">
        <v>571</v>
      </c>
    </row>
    <row r="495" spans="1:15" x14ac:dyDescent="0.25">
      <c r="A495" s="2" t="s">
        <v>572</v>
      </c>
      <c r="B495" s="2">
        <v>80</v>
      </c>
      <c r="C495" s="2" t="s">
        <v>10</v>
      </c>
      <c r="D495" s="2" t="s">
        <v>10</v>
      </c>
      <c r="E495" s="2" t="s">
        <v>10</v>
      </c>
      <c r="F495" s="2" t="s">
        <v>10</v>
      </c>
      <c r="G495" s="2" t="s">
        <v>11</v>
      </c>
      <c r="H495" s="2" t="s">
        <v>16</v>
      </c>
      <c r="I495" s="2" t="s">
        <v>13</v>
      </c>
      <c r="J495" s="2" t="s">
        <v>573</v>
      </c>
      <c r="K495" s="2" t="s">
        <v>73</v>
      </c>
      <c r="L495" s="2" t="s">
        <v>10</v>
      </c>
      <c r="M495" s="2" t="s">
        <v>10</v>
      </c>
      <c r="N495" s="2">
        <v>2.9420000000000002</v>
      </c>
      <c r="O495" s="2" t="s">
        <v>574</v>
      </c>
    </row>
    <row r="496" spans="1:15" x14ac:dyDescent="0.25">
      <c r="A496" s="2" t="s">
        <v>575</v>
      </c>
      <c r="B496" s="2" t="s">
        <v>10</v>
      </c>
      <c r="C496" s="2" t="s">
        <v>10</v>
      </c>
      <c r="D496" s="2" t="s">
        <v>10</v>
      </c>
      <c r="E496" s="2" t="s">
        <v>10</v>
      </c>
      <c r="F496" s="2" t="s">
        <v>10</v>
      </c>
      <c r="G496" s="2" t="s">
        <v>11</v>
      </c>
      <c r="H496" s="2" t="s">
        <v>67</v>
      </c>
      <c r="I496" s="2" t="s">
        <v>13</v>
      </c>
      <c r="J496" s="2" t="s">
        <v>19</v>
      </c>
      <c r="K496" s="2" t="s">
        <v>73</v>
      </c>
      <c r="L496" s="2" t="s">
        <v>73</v>
      </c>
      <c r="M496" s="2">
        <v>2</v>
      </c>
      <c r="N496" s="2">
        <v>129</v>
      </c>
      <c r="O496" s="2" t="s">
        <v>576</v>
      </c>
    </row>
    <row r="497" spans="1:15" x14ac:dyDescent="0.25">
      <c r="A497" s="2" t="s">
        <v>577</v>
      </c>
      <c r="B497" s="2">
        <v>10</v>
      </c>
      <c r="C497" s="2" t="s">
        <v>10</v>
      </c>
      <c r="D497" s="2" t="s">
        <v>10</v>
      </c>
      <c r="E497" s="2" t="s">
        <v>10</v>
      </c>
      <c r="F497" s="2" t="s">
        <v>10</v>
      </c>
      <c r="G497" s="2" t="s">
        <v>11</v>
      </c>
      <c r="H497" s="2" t="s">
        <v>17</v>
      </c>
      <c r="I497" s="2" t="s">
        <v>13</v>
      </c>
      <c r="J497" s="2" t="s">
        <v>913</v>
      </c>
      <c r="K497" s="2" t="s">
        <v>914</v>
      </c>
      <c r="L497" s="2" t="s">
        <v>43</v>
      </c>
      <c r="M497" s="2">
        <v>4</v>
      </c>
      <c r="N497" s="2">
        <v>4.4009999999999998</v>
      </c>
      <c r="O497" s="2" t="s">
        <v>519</v>
      </c>
    </row>
    <row r="498" spans="1:15" x14ac:dyDescent="0.25">
      <c r="A498" s="2" t="s">
        <v>578</v>
      </c>
      <c r="B498" s="2" t="s">
        <v>10</v>
      </c>
      <c r="C498" s="2" t="s">
        <v>10</v>
      </c>
      <c r="D498" s="2" t="s">
        <v>10</v>
      </c>
      <c r="E498" s="2" t="s">
        <v>10</v>
      </c>
      <c r="F498" s="2" t="s">
        <v>10</v>
      </c>
      <c r="G498" s="2" t="s">
        <v>11</v>
      </c>
      <c r="H498" s="2" t="s">
        <v>68</v>
      </c>
      <c r="I498" s="2" t="s">
        <v>13</v>
      </c>
      <c r="J498" s="2" t="s">
        <v>27</v>
      </c>
      <c r="K498" s="2" t="s">
        <v>536</v>
      </c>
      <c r="L498" s="2" t="s">
        <v>10</v>
      </c>
      <c r="M498" s="2" t="s">
        <v>10</v>
      </c>
      <c r="N498" s="2">
        <v>353</v>
      </c>
      <c r="O498" s="2" t="s">
        <v>536</v>
      </c>
    </row>
    <row r="499" spans="1:15" x14ac:dyDescent="0.25">
      <c r="A499" s="2" t="s">
        <v>579</v>
      </c>
      <c r="B499" s="2">
        <v>266</v>
      </c>
      <c r="C499" s="2" t="s">
        <v>10</v>
      </c>
      <c r="D499" s="2" t="s">
        <v>10</v>
      </c>
      <c r="E499" s="2" t="s">
        <v>10</v>
      </c>
      <c r="F499" s="2" t="s">
        <v>10</v>
      </c>
      <c r="G499" s="2" t="s">
        <v>11</v>
      </c>
      <c r="H499" s="2" t="s">
        <v>18</v>
      </c>
      <c r="I499" s="2" t="s">
        <v>13</v>
      </c>
      <c r="J499" s="2" t="s">
        <v>73</v>
      </c>
      <c r="K499" s="2" t="s">
        <v>478</v>
      </c>
      <c r="L499" s="2" t="s">
        <v>10</v>
      </c>
      <c r="M499" s="2" t="s">
        <v>10</v>
      </c>
      <c r="N499" s="2">
        <v>3.1349999999999998</v>
      </c>
      <c r="O499" s="2" t="s">
        <v>580</v>
      </c>
    </row>
    <row r="500" spans="1:15" x14ac:dyDescent="0.25">
      <c r="A500" s="2" t="s">
        <v>581</v>
      </c>
      <c r="B500" s="2">
        <v>37</v>
      </c>
      <c r="C500" s="2" t="s">
        <v>10</v>
      </c>
      <c r="D500" s="2" t="s">
        <v>10</v>
      </c>
      <c r="E500" s="2" t="s">
        <v>10</v>
      </c>
      <c r="F500" s="2" t="s">
        <v>10</v>
      </c>
      <c r="G500" s="2" t="s">
        <v>11</v>
      </c>
      <c r="H500" s="2" t="s">
        <v>69</v>
      </c>
      <c r="I500" s="2" t="s">
        <v>13</v>
      </c>
      <c r="J500" s="2" t="s">
        <v>536</v>
      </c>
      <c r="K500" s="2" t="s">
        <v>518</v>
      </c>
      <c r="L500" s="2" t="s">
        <v>517</v>
      </c>
      <c r="M500" s="2">
        <v>2</v>
      </c>
      <c r="N500" s="2">
        <v>914</v>
      </c>
      <c r="O500" s="2" t="s">
        <v>583</v>
      </c>
    </row>
    <row r="501" spans="1:15" x14ac:dyDescent="0.25">
      <c r="A501" s="2" t="s">
        <v>584</v>
      </c>
      <c r="B501" s="2">
        <v>28</v>
      </c>
      <c r="C501" s="2" t="s">
        <v>10</v>
      </c>
      <c r="D501" s="2" t="s">
        <v>10</v>
      </c>
      <c r="E501" s="2" t="s">
        <v>10</v>
      </c>
      <c r="F501" s="2" t="s">
        <v>10</v>
      </c>
      <c r="G501" s="2" t="s">
        <v>11</v>
      </c>
      <c r="H501" s="2" t="s">
        <v>21</v>
      </c>
      <c r="I501" s="2" t="s">
        <v>13</v>
      </c>
      <c r="J501" s="2" t="s">
        <v>518</v>
      </c>
      <c r="K501" s="2" t="s">
        <v>480</v>
      </c>
      <c r="L501" s="2" t="s">
        <v>479</v>
      </c>
      <c r="M501" s="2">
        <v>241</v>
      </c>
      <c r="N501" s="2">
        <v>5.2409999999999997</v>
      </c>
      <c r="O501" s="2" t="s">
        <v>585</v>
      </c>
    </row>
    <row r="502" spans="1:15" x14ac:dyDescent="0.25">
      <c r="A502" s="2" t="s">
        <v>586</v>
      </c>
      <c r="B502" s="2">
        <v>88</v>
      </c>
      <c r="C502" s="2" t="s">
        <v>10</v>
      </c>
      <c r="D502" s="2" t="s">
        <v>10</v>
      </c>
      <c r="E502" s="2" t="s">
        <v>10</v>
      </c>
      <c r="F502" s="2" t="s">
        <v>10</v>
      </c>
      <c r="G502" s="2" t="s">
        <v>11</v>
      </c>
      <c r="H502" s="2" t="s">
        <v>70</v>
      </c>
      <c r="I502" s="2" t="s">
        <v>13</v>
      </c>
      <c r="J502" s="2" t="s">
        <v>481</v>
      </c>
      <c r="K502" s="2" t="s">
        <v>915</v>
      </c>
      <c r="L502" s="2" t="s">
        <v>10</v>
      </c>
      <c r="M502" s="2" t="s">
        <v>10</v>
      </c>
      <c r="N502" s="2">
        <v>890</v>
      </c>
      <c r="O502" s="2" t="s">
        <v>587</v>
      </c>
    </row>
    <row r="503" spans="1:15" x14ac:dyDescent="0.25">
      <c r="A503" s="2" t="s">
        <v>588</v>
      </c>
      <c r="B503" s="2">
        <v>393</v>
      </c>
      <c r="C503" s="2" t="s">
        <v>10</v>
      </c>
      <c r="D503" s="2" t="s">
        <v>10</v>
      </c>
      <c r="E503" s="2" t="s">
        <v>10</v>
      </c>
      <c r="F503" s="2" t="s">
        <v>10</v>
      </c>
      <c r="G503" s="2" t="s">
        <v>11</v>
      </c>
      <c r="H503" s="2" t="s">
        <v>22</v>
      </c>
      <c r="I503" s="2" t="s">
        <v>13</v>
      </c>
      <c r="J503" s="2" t="s">
        <v>881</v>
      </c>
      <c r="K503" s="2" t="s">
        <v>856</v>
      </c>
      <c r="L503" s="2" t="s">
        <v>907</v>
      </c>
      <c r="M503" s="2">
        <v>81</v>
      </c>
      <c r="N503" s="2">
        <v>5.1509999999999998</v>
      </c>
      <c r="O503" s="2" t="s">
        <v>589</v>
      </c>
    </row>
    <row r="504" spans="1:15" x14ac:dyDescent="0.25">
      <c r="A504" s="2" t="s">
        <v>590</v>
      </c>
      <c r="B504" s="2">
        <v>67</v>
      </c>
      <c r="C504" s="2" t="s">
        <v>10</v>
      </c>
      <c r="D504" s="2" t="s">
        <v>10</v>
      </c>
      <c r="E504" s="2" t="s">
        <v>916</v>
      </c>
      <c r="F504" s="2" t="s">
        <v>917</v>
      </c>
      <c r="G504" s="2" t="s">
        <v>11</v>
      </c>
      <c r="H504" s="2" t="s">
        <v>24</v>
      </c>
      <c r="I504" s="2" t="s">
        <v>13</v>
      </c>
      <c r="J504" s="2" t="s">
        <v>538</v>
      </c>
      <c r="K504" s="2" t="s">
        <v>882</v>
      </c>
      <c r="L504" s="2" t="s">
        <v>918</v>
      </c>
      <c r="M504" s="2">
        <v>117</v>
      </c>
      <c r="N504" s="2">
        <v>2.577</v>
      </c>
      <c r="O504" s="2" t="s">
        <v>591</v>
      </c>
    </row>
    <row r="505" spans="1:15" x14ac:dyDescent="0.25">
      <c r="A505" s="2" t="s">
        <v>592</v>
      </c>
      <c r="B505" s="2">
        <v>3.7909999999999999</v>
      </c>
      <c r="C505" s="2" t="s">
        <v>10</v>
      </c>
      <c r="D505" s="2" t="s">
        <v>10</v>
      </c>
      <c r="E505" s="2" t="s">
        <v>919</v>
      </c>
      <c r="F505" s="2" t="s">
        <v>920</v>
      </c>
      <c r="G505" s="2" t="s">
        <v>11</v>
      </c>
      <c r="H505" s="2" t="s">
        <v>25</v>
      </c>
      <c r="I505" s="2" t="s">
        <v>13</v>
      </c>
      <c r="J505" s="2" t="s">
        <v>857</v>
      </c>
      <c r="K505" s="2" t="s">
        <v>921</v>
      </c>
      <c r="L505" s="2" t="s">
        <v>922</v>
      </c>
      <c r="M505" s="2">
        <v>121</v>
      </c>
      <c r="N505" s="2">
        <v>9.9670000000000005</v>
      </c>
      <c r="O505" s="2" t="s">
        <v>593</v>
      </c>
    </row>
    <row r="506" spans="1:15" x14ac:dyDescent="0.25">
      <c r="A506" s="2" t="s">
        <v>594</v>
      </c>
      <c r="B506" s="2">
        <v>1.33</v>
      </c>
      <c r="C506" s="2" t="s">
        <v>10</v>
      </c>
      <c r="D506" s="2" t="s">
        <v>10</v>
      </c>
      <c r="E506" s="2" t="s">
        <v>923</v>
      </c>
      <c r="F506" s="2" t="s">
        <v>924</v>
      </c>
      <c r="G506" s="2" t="s">
        <v>11</v>
      </c>
      <c r="H506" s="2" t="s">
        <v>26</v>
      </c>
      <c r="I506" s="2" t="s">
        <v>13</v>
      </c>
      <c r="J506" s="2" t="s">
        <v>925</v>
      </c>
      <c r="K506" s="2" t="s">
        <v>926</v>
      </c>
      <c r="L506" s="2" t="s">
        <v>927</v>
      </c>
      <c r="M506" s="2">
        <v>2.0529999999999999</v>
      </c>
      <c r="N506" s="2">
        <v>6.5039999999999996</v>
      </c>
      <c r="O506" s="2" t="s">
        <v>596</v>
      </c>
    </row>
    <row r="507" spans="1:15" x14ac:dyDescent="0.25">
      <c r="A507" s="2" t="s">
        <v>597</v>
      </c>
      <c r="B507" s="2">
        <v>3.516</v>
      </c>
      <c r="C507" s="2" t="s">
        <v>10</v>
      </c>
      <c r="D507" s="2" t="s">
        <v>10</v>
      </c>
      <c r="E507" s="2" t="s">
        <v>928</v>
      </c>
      <c r="F507" s="2" t="s">
        <v>929</v>
      </c>
      <c r="G507" s="2" t="s">
        <v>11</v>
      </c>
      <c r="H507" s="2" t="s">
        <v>28</v>
      </c>
      <c r="I507" s="2" t="s">
        <v>13</v>
      </c>
      <c r="J507" s="2" t="s">
        <v>898</v>
      </c>
      <c r="K507" s="2" t="s">
        <v>930</v>
      </c>
      <c r="L507" s="2" t="s">
        <v>876</v>
      </c>
      <c r="M507" s="2">
        <v>165</v>
      </c>
      <c r="N507" s="2">
        <v>10.044</v>
      </c>
      <c r="O507" s="2" t="s">
        <v>598</v>
      </c>
    </row>
    <row r="508" spans="1:15" x14ac:dyDescent="0.25">
      <c r="A508" s="2" t="s">
        <v>599</v>
      </c>
      <c r="B508" s="2">
        <v>3.9780000000000002</v>
      </c>
      <c r="C508" s="2" t="s">
        <v>10</v>
      </c>
      <c r="D508" s="2" t="s">
        <v>10</v>
      </c>
      <c r="E508" s="2" t="s">
        <v>931</v>
      </c>
      <c r="F508" s="2" t="s">
        <v>932</v>
      </c>
      <c r="G508" s="2" t="s">
        <v>11</v>
      </c>
      <c r="H508" s="2" t="s">
        <v>30</v>
      </c>
      <c r="I508" s="2" t="s">
        <v>13</v>
      </c>
      <c r="J508" s="2" t="s">
        <v>933</v>
      </c>
      <c r="K508" s="2" t="s">
        <v>934</v>
      </c>
      <c r="L508" s="2" t="s">
        <v>547</v>
      </c>
      <c r="M508" s="2">
        <v>44</v>
      </c>
      <c r="N508" s="2">
        <v>4.0439999999999996</v>
      </c>
      <c r="O508" s="2" t="s">
        <v>600</v>
      </c>
    </row>
    <row r="509" spans="1:15" x14ac:dyDescent="0.25">
      <c r="A509" s="2" t="s">
        <v>601</v>
      </c>
      <c r="B509" s="2">
        <v>2.6930000000000001</v>
      </c>
      <c r="C509" s="2" t="s">
        <v>10</v>
      </c>
      <c r="D509" s="2" t="s">
        <v>10</v>
      </c>
      <c r="E509" s="2" t="s">
        <v>935</v>
      </c>
      <c r="F509" s="2" t="s">
        <v>936</v>
      </c>
      <c r="G509" s="2" t="s">
        <v>11</v>
      </c>
      <c r="H509" s="2" t="s">
        <v>31</v>
      </c>
      <c r="I509" s="2" t="s">
        <v>13</v>
      </c>
      <c r="J509" s="2" t="s">
        <v>892</v>
      </c>
      <c r="K509" s="2" t="s">
        <v>937</v>
      </c>
      <c r="L509" s="2" t="s">
        <v>938</v>
      </c>
      <c r="M509" s="2">
        <v>554</v>
      </c>
      <c r="N509" s="2">
        <v>6.56</v>
      </c>
      <c r="O509" s="2" t="s">
        <v>602</v>
      </c>
    </row>
    <row r="510" spans="1:15" x14ac:dyDescent="0.25">
      <c r="A510" s="2" t="s">
        <v>603</v>
      </c>
      <c r="B510" s="2">
        <v>467</v>
      </c>
      <c r="C510" s="2" t="s">
        <v>10</v>
      </c>
      <c r="D510" s="2" t="s">
        <v>10</v>
      </c>
      <c r="E510" s="2" t="s">
        <v>939</v>
      </c>
      <c r="F510" s="2" t="s">
        <v>940</v>
      </c>
      <c r="G510" s="2" t="s">
        <v>11</v>
      </c>
      <c r="H510" s="2" t="s">
        <v>33</v>
      </c>
      <c r="I510" s="2" t="s">
        <v>13</v>
      </c>
      <c r="J510" s="2" t="s">
        <v>941</v>
      </c>
      <c r="K510" s="2" t="s">
        <v>893</v>
      </c>
      <c r="L510" s="2" t="s">
        <v>942</v>
      </c>
      <c r="M510" s="2">
        <v>11</v>
      </c>
      <c r="N510" s="2">
        <v>1.3779999999999999</v>
      </c>
      <c r="O510" s="2" t="s">
        <v>604</v>
      </c>
    </row>
    <row r="511" spans="1:15" x14ac:dyDescent="0.25">
      <c r="A511" s="2" t="s">
        <v>605</v>
      </c>
      <c r="B511" s="2" t="s">
        <v>10</v>
      </c>
      <c r="C511" s="2">
        <v>15</v>
      </c>
      <c r="D511" s="2" t="s">
        <v>858</v>
      </c>
      <c r="E511" s="2" t="s">
        <v>906</v>
      </c>
      <c r="F511" s="2" t="s">
        <v>943</v>
      </c>
      <c r="G511" s="2" t="s">
        <v>11</v>
      </c>
      <c r="H511" s="2" t="s">
        <v>34</v>
      </c>
      <c r="I511" s="2" t="s">
        <v>13</v>
      </c>
      <c r="J511" s="2" t="s">
        <v>896</v>
      </c>
      <c r="K511" s="2" t="s">
        <v>944</v>
      </c>
      <c r="L511" s="2" t="s">
        <v>533</v>
      </c>
      <c r="M511" s="2">
        <v>17</v>
      </c>
      <c r="N511" s="2">
        <v>30</v>
      </c>
      <c r="O511" s="2" t="s">
        <v>606</v>
      </c>
    </row>
    <row r="512" spans="1:15" x14ac:dyDescent="0.25">
      <c r="A512" s="2" t="s">
        <v>607</v>
      </c>
      <c r="B512" s="2">
        <v>1.605</v>
      </c>
      <c r="C512" s="2">
        <v>210</v>
      </c>
      <c r="D512" s="2" t="s">
        <v>945</v>
      </c>
      <c r="E512" s="2" t="s">
        <v>901</v>
      </c>
      <c r="F512" s="2" t="s">
        <v>946</v>
      </c>
      <c r="G512" s="2" t="s">
        <v>11</v>
      </c>
      <c r="H512" s="2" t="s">
        <v>35</v>
      </c>
      <c r="I512" s="2" t="s">
        <v>13</v>
      </c>
      <c r="J512" s="2" t="s">
        <v>947</v>
      </c>
      <c r="K512" s="2" t="s">
        <v>948</v>
      </c>
      <c r="L512" s="2" t="s">
        <v>949</v>
      </c>
      <c r="M512" s="2">
        <v>71</v>
      </c>
      <c r="N512" s="2">
        <v>3.355</v>
      </c>
      <c r="O512" s="2" t="s">
        <v>608</v>
      </c>
    </row>
    <row r="513" spans="1:15" x14ac:dyDescent="0.25">
      <c r="A513" s="2" t="s">
        <v>609</v>
      </c>
      <c r="B513" s="2">
        <v>1</v>
      </c>
      <c r="C513" s="2">
        <v>15</v>
      </c>
      <c r="D513" s="2" t="s">
        <v>860</v>
      </c>
      <c r="E513" s="2" t="s">
        <v>950</v>
      </c>
      <c r="F513" s="2" t="s">
        <v>951</v>
      </c>
      <c r="G513" s="2" t="s">
        <v>11</v>
      </c>
      <c r="H513" s="2" t="s">
        <v>36</v>
      </c>
      <c r="I513" s="2" t="s">
        <v>13</v>
      </c>
      <c r="J513" s="2" t="s">
        <v>952</v>
      </c>
      <c r="K513" s="2" t="s">
        <v>953</v>
      </c>
      <c r="L513" s="2" t="s">
        <v>954</v>
      </c>
      <c r="M513" s="2">
        <v>97</v>
      </c>
      <c r="N513" s="2">
        <v>9</v>
      </c>
      <c r="O513" s="2" t="s">
        <v>610</v>
      </c>
    </row>
    <row r="514" spans="1:15" x14ac:dyDescent="0.25">
      <c r="A514" s="2" t="s">
        <v>546</v>
      </c>
      <c r="B514" s="2">
        <v>2.8719999999999999</v>
      </c>
      <c r="C514" s="2">
        <v>38</v>
      </c>
      <c r="D514" s="2" t="s">
        <v>861</v>
      </c>
      <c r="E514" s="2" t="s">
        <v>955</v>
      </c>
      <c r="F514" s="2" t="s">
        <v>956</v>
      </c>
      <c r="G514" s="2" t="s">
        <v>11</v>
      </c>
      <c r="H514" s="2" t="s">
        <v>37</v>
      </c>
      <c r="I514" s="2" t="s">
        <v>13</v>
      </c>
      <c r="J514" s="2" t="s">
        <v>501</v>
      </c>
      <c r="K514" s="2" t="s">
        <v>957</v>
      </c>
      <c r="L514" s="2" t="s">
        <v>862</v>
      </c>
      <c r="M514" s="2">
        <v>2</v>
      </c>
      <c r="N514" s="2">
        <v>612</v>
      </c>
      <c r="O514" s="2" t="s">
        <v>611</v>
      </c>
    </row>
    <row r="515" spans="1:15" x14ac:dyDescent="0.25">
      <c r="A515" s="2" t="s">
        <v>612</v>
      </c>
      <c r="B515" s="2">
        <v>3</v>
      </c>
      <c r="C515" s="2">
        <v>9</v>
      </c>
      <c r="D515" s="2" t="s">
        <v>863</v>
      </c>
      <c r="E515" s="2" t="s">
        <v>944</v>
      </c>
      <c r="F515" s="2" t="s">
        <v>958</v>
      </c>
      <c r="G515" s="2" t="s">
        <v>11</v>
      </c>
      <c r="H515" s="2" t="s">
        <v>38</v>
      </c>
      <c r="I515" s="2" t="s">
        <v>13</v>
      </c>
      <c r="J515" s="2" t="s">
        <v>959</v>
      </c>
      <c r="K515" s="2" t="s">
        <v>960</v>
      </c>
      <c r="L515" s="2" t="s">
        <v>864</v>
      </c>
      <c r="M515" s="2">
        <v>7</v>
      </c>
      <c r="N515" s="2">
        <v>12</v>
      </c>
      <c r="O515" s="2" t="s">
        <v>614</v>
      </c>
    </row>
    <row r="516" spans="1:15" x14ac:dyDescent="0.25">
      <c r="A516" s="2" t="s">
        <v>615</v>
      </c>
      <c r="B516" s="2">
        <v>7.4420000000000002</v>
      </c>
      <c r="C516" s="2">
        <v>743</v>
      </c>
      <c r="D516" s="2" t="s">
        <v>961</v>
      </c>
      <c r="E516" s="2" t="s">
        <v>962</v>
      </c>
      <c r="F516" s="2" t="s">
        <v>963</v>
      </c>
      <c r="G516" s="2" t="s">
        <v>11</v>
      </c>
      <c r="H516" s="2" t="s">
        <v>39</v>
      </c>
      <c r="I516" s="2" t="s">
        <v>13</v>
      </c>
      <c r="J516" s="2" t="s">
        <v>964</v>
      </c>
      <c r="K516" s="2" t="s">
        <v>965</v>
      </c>
      <c r="L516" s="2" t="s">
        <v>10</v>
      </c>
      <c r="M516" s="2" t="s">
        <v>10</v>
      </c>
      <c r="N516" s="2">
        <v>266</v>
      </c>
      <c r="O516" s="2" t="s">
        <v>616</v>
      </c>
    </row>
    <row r="517" spans="1:15" x14ac:dyDescent="0.25">
      <c r="A517" s="2" t="s">
        <v>617</v>
      </c>
      <c r="B517" s="2">
        <v>4.5279999999999996</v>
      </c>
      <c r="C517" s="2">
        <v>1.0029999999999999</v>
      </c>
      <c r="D517" s="2" t="s">
        <v>966</v>
      </c>
      <c r="E517" s="2" t="s">
        <v>534</v>
      </c>
      <c r="F517" s="2" t="s">
        <v>966</v>
      </c>
      <c r="G517" s="2" t="s">
        <v>11</v>
      </c>
      <c r="H517" s="2" t="s">
        <v>42</v>
      </c>
      <c r="I517" s="2" t="s">
        <v>13</v>
      </c>
      <c r="J517" s="2" t="s">
        <v>967</v>
      </c>
      <c r="K517" s="2" t="s">
        <v>968</v>
      </c>
      <c r="L517" s="2" t="s">
        <v>10</v>
      </c>
      <c r="M517" s="2" t="s">
        <v>10</v>
      </c>
      <c r="N517" s="2">
        <v>109</v>
      </c>
      <c r="O517" s="2" t="s">
        <v>618</v>
      </c>
    </row>
    <row r="518" spans="1:15" x14ac:dyDescent="0.25">
      <c r="A518" s="2" t="s">
        <v>619</v>
      </c>
      <c r="B518" s="2">
        <v>14.996</v>
      </c>
      <c r="C518" s="2">
        <v>1.038</v>
      </c>
      <c r="D518" s="2" t="s">
        <v>969</v>
      </c>
      <c r="E518" s="2" t="s">
        <v>970</v>
      </c>
      <c r="F518" s="2" t="s">
        <v>927</v>
      </c>
      <c r="G518" s="2" t="s">
        <v>11</v>
      </c>
      <c r="H518" s="2" t="s">
        <v>44</v>
      </c>
      <c r="I518" s="2" t="s">
        <v>13</v>
      </c>
      <c r="J518" s="2" t="s">
        <v>971</v>
      </c>
      <c r="K518" s="2" t="s">
        <v>972</v>
      </c>
      <c r="L518" s="2" t="s">
        <v>10</v>
      </c>
      <c r="M518" s="2" t="s">
        <v>10</v>
      </c>
      <c r="N518" s="2">
        <v>117</v>
      </c>
      <c r="O518" s="2" t="s">
        <v>620</v>
      </c>
    </row>
    <row r="519" spans="1:15" x14ac:dyDescent="0.25">
      <c r="A519" s="2" t="s">
        <v>538</v>
      </c>
      <c r="B519" s="2">
        <v>2.653</v>
      </c>
      <c r="C519" s="2">
        <v>39</v>
      </c>
      <c r="D519" s="2" t="s">
        <v>973</v>
      </c>
      <c r="E519" s="2" t="s">
        <v>974</v>
      </c>
      <c r="F519" s="2" t="s">
        <v>589</v>
      </c>
      <c r="G519" s="2" t="s">
        <v>11</v>
      </c>
      <c r="H519" s="2" t="s">
        <v>46</v>
      </c>
      <c r="I519" s="2" t="s">
        <v>13</v>
      </c>
      <c r="J519" s="2" t="s">
        <v>975</v>
      </c>
      <c r="K519" s="2" t="s">
        <v>976</v>
      </c>
      <c r="L519" s="2" t="s">
        <v>10</v>
      </c>
      <c r="M519" s="2" t="s">
        <v>10</v>
      </c>
      <c r="N519" s="2">
        <v>1</v>
      </c>
      <c r="O519" s="2" t="s">
        <v>621</v>
      </c>
    </row>
    <row r="520" spans="1:15" x14ac:dyDescent="0.25">
      <c r="A520" s="2" t="s">
        <v>41</v>
      </c>
      <c r="B520" s="2">
        <v>5.2489999999999997</v>
      </c>
      <c r="C520" s="2">
        <v>74</v>
      </c>
      <c r="D520" s="2" t="s">
        <v>517</v>
      </c>
      <c r="E520" s="2" t="s">
        <v>478</v>
      </c>
      <c r="F520" s="2" t="s">
        <v>479</v>
      </c>
      <c r="G520" s="2" t="s">
        <v>11</v>
      </c>
      <c r="H520" s="2" t="s">
        <v>47</v>
      </c>
      <c r="I520" s="2" t="s">
        <v>13</v>
      </c>
      <c r="J520" s="2" t="s">
        <v>977</v>
      </c>
      <c r="K520" s="2" t="s">
        <v>978</v>
      </c>
      <c r="L520" s="2" t="s">
        <v>10</v>
      </c>
      <c r="M520" s="2" t="s">
        <v>10</v>
      </c>
      <c r="N520" s="2" t="s">
        <v>10</v>
      </c>
      <c r="O520" s="2" t="s">
        <v>622</v>
      </c>
    </row>
    <row r="521" spans="1:15" x14ac:dyDescent="0.25">
      <c r="A521" s="2" t="s">
        <v>523</v>
      </c>
      <c r="B521" s="2">
        <v>1.603</v>
      </c>
      <c r="C521" s="2">
        <v>26</v>
      </c>
      <c r="D521" s="2" t="s">
        <v>23</v>
      </c>
      <c r="E521" s="2" t="s">
        <v>913</v>
      </c>
      <c r="F521" s="2" t="s">
        <v>43</v>
      </c>
      <c r="G521" s="2" t="s">
        <v>11</v>
      </c>
      <c r="H521" s="2" t="s">
        <v>48</v>
      </c>
      <c r="I521" s="2" t="s">
        <v>13</v>
      </c>
      <c r="J521" s="2" t="s">
        <v>979</v>
      </c>
      <c r="K521" s="2" t="s">
        <v>980</v>
      </c>
      <c r="L521" s="2" t="s">
        <v>10</v>
      </c>
      <c r="M521" s="2" t="s">
        <v>10</v>
      </c>
      <c r="N521" s="2">
        <v>1</v>
      </c>
      <c r="O521" s="2" t="s">
        <v>623</v>
      </c>
    </row>
    <row r="522" spans="1:15" x14ac:dyDescent="0.25">
      <c r="A522" s="2" t="s">
        <v>524</v>
      </c>
      <c r="B522" s="2">
        <v>270</v>
      </c>
      <c r="C522" s="2" t="s">
        <v>10</v>
      </c>
      <c r="D522" s="2" t="s">
        <v>10</v>
      </c>
      <c r="E522" s="2" t="s">
        <v>10</v>
      </c>
      <c r="F522" s="2" t="s">
        <v>23</v>
      </c>
      <c r="G522" s="2" t="s">
        <v>11</v>
      </c>
      <c r="H522" s="2" t="s">
        <v>49</v>
      </c>
      <c r="I522" s="2" t="s">
        <v>13</v>
      </c>
      <c r="J522" s="2" t="s">
        <v>10</v>
      </c>
      <c r="K522" s="2" t="s">
        <v>10</v>
      </c>
      <c r="L522" s="2" t="s">
        <v>10</v>
      </c>
      <c r="M522" s="2" t="s">
        <v>10</v>
      </c>
      <c r="N522" s="2" t="s">
        <v>10</v>
      </c>
      <c r="O522" s="2" t="s">
        <v>624</v>
      </c>
    </row>
    <row r="523" spans="1:15" x14ac:dyDescent="0.25">
      <c r="A523" s="2" t="s">
        <v>14</v>
      </c>
      <c r="B523" s="2">
        <v>92</v>
      </c>
      <c r="C523" s="2" t="s">
        <v>10</v>
      </c>
      <c r="D523" s="2" t="s">
        <v>10</v>
      </c>
      <c r="E523" s="2" t="s">
        <v>10</v>
      </c>
      <c r="F523" s="2" t="s">
        <v>27</v>
      </c>
      <c r="G523" s="2" t="s">
        <v>11</v>
      </c>
      <c r="H523" s="2" t="s">
        <v>50</v>
      </c>
      <c r="I523" s="2" t="s">
        <v>13</v>
      </c>
      <c r="J523" s="2" t="s">
        <v>10</v>
      </c>
      <c r="K523" s="2" t="s">
        <v>10</v>
      </c>
      <c r="L523" s="2" t="s">
        <v>10</v>
      </c>
      <c r="M523" s="2" t="s">
        <v>10</v>
      </c>
      <c r="N523" s="2" t="s">
        <v>10</v>
      </c>
      <c r="O523" s="2" t="s">
        <v>625</v>
      </c>
    </row>
    <row r="524" spans="1:15" x14ac:dyDescent="0.25">
      <c r="A524" s="2" t="s">
        <v>14</v>
      </c>
      <c r="B524" s="2">
        <v>603</v>
      </c>
      <c r="C524" s="2" t="s">
        <v>10</v>
      </c>
      <c r="D524" s="2" t="s">
        <v>10</v>
      </c>
      <c r="E524" s="2" t="s">
        <v>10</v>
      </c>
      <c r="F524" s="2" t="s">
        <v>10</v>
      </c>
      <c r="G524" s="2" t="s">
        <v>11</v>
      </c>
      <c r="H524" s="2" t="s">
        <v>51</v>
      </c>
      <c r="I524" s="2" t="s">
        <v>13</v>
      </c>
      <c r="J524" s="2" t="s">
        <v>10</v>
      </c>
      <c r="K524" s="2" t="s">
        <v>10</v>
      </c>
      <c r="L524" s="2" t="s">
        <v>10</v>
      </c>
      <c r="M524" s="2" t="s">
        <v>10</v>
      </c>
      <c r="N524" s="2">
        <v>5</v>
      </c>
      <c r="O524" s="2" t="s">
        <v>626</v>
      </c>
    </row>
    <row r="525" spans="1:15" x14ac:dyDescent="0.25">
      <c r="A525" s="2" t="s">
        <v>14</v>
      </c>
      <c r="B525" s="2" t="s">
        <v>10</v>
      </c>
      <c r="C525" s="2" t="s">
        <v>10</v>
      </c>
      <c r="D525" s="2" t="s">
        <v>10</v>
      </c>
      <c r="E525" s="2" t="s">
        <v>10</v>
      </c>
      <c r="F525" s="2" t="s">
        <v>10</v>
      </c>
      <c r="G525" s="2" t="s">
        <v>11</v>
      </c>
      <c r="H525" s="2" t="s">
        <v>52</v>
      </c>
      <c r="I525" s="2" t="s">
        <v>13</v>
      </c>
      <c r="J525" s="2" t="s">
        <v>10</v>
      </c>
      <c r="K525" s="2" t="s">
        <v>10</v>
      </c>
      <c r="L525" s="2" t="s">
        <v>10</v>
      </c>
      <c r="M525" s="2" t="s">
        <v>10</v>
      </c>
      <c r="N525" s="2" t="s">
        <v>10</v>
      </c>
      <c r="O525" s="2" t="s">
        <v>627</v>
      </c>
    </row>
    <row r="526" spans="1:15" x14ac:dyDescent="0.25">
      <c r="A526" s="2" t="s">
        <v>14</v>
      </c>
      <c r="B526" s="2">
        <v>1.032</v>
      </c>
      <c r="C526" s="2" t="s">
        <v>10</v>
      </c>
      <c r="D526" s="2" t="s">
        <v>10</v>
      </c>
      <c r="E526" s="2" t="s">
        <v>10</v>
      </c>
      <c r="F526" s="2" t="s">
        <v>10</v>
      </c>
      <c r="G526" s="2" t="s">
        <v>11</v>
      </c>
      <c r="H526" s="2" t="s">
        <v>53</v>
      </c>
      <c r="I526" s="2" t="s">
        <v>13</v>
      </c>
      <c r="J526" s="2" t="s">
        <v>10</v>
      </c>
      <c r="K526" s="2" t="s">
        <v>10</v>
      </c>
      <c r="L526" s="2" t="s">
        <v>10</v>
      </c>
      <c r="M526" s="2" t="s">
        <v>10</v>
      </c>
      <c r="N526" s="2">
        <v>865</v>
      </c>
      <c r="O526" s="2" t="s">
        <v>628</v>
      </c>
    </row>
    <row r="527" spans="1:15" x14ac:dyDescent="0.25">
      <c r="A527" s="2" t="s">
        <v>14</v>
      </c>
      <c r="B527" s="2" t="s">
        <v>10</v>
      </c>
      <c r="C527" s="2" t="s">
        <v>10</v>
      </c>
      <c r="D527" s="2" t="s">
        <v>10</v>
      </c>
      <c r="E527" s="2" t="s">
        <v>10</v>
      </c>
      <c r="F527" s="2" t="s">
        <v>10</v>
      </c>
      <c r="G527" s="2" t="s">
        <v>11</v>
      </c>
      <c r="H527" s="2" t="s">
        <v>71</v>
      </c>
      <c r="I527" s="2" t="s">
        <v>13</v>
      </c>
      <c r="J527" s="2" t="s">
        <v>10</v>
      </c>
      <c r="K527" s="2" t="s">
        <v>10</v>
      </c>
      <c r="L527" s="2" t="s">
        <v>10</v>
      </c>
      <c r="M527" s="2" t="s">
        <v>10</v>
      </c>
      <c r="N527" s="2" t="s">
        <v>10</v>
      </c>
      <c r="O527" s="2" t="s">
        <v>629</v>
      </c>
    </row>
    <row r="528" spans="1:15" x14ac:dyDescent="0.25">
      <c r="A528" s="2" t="s">
        <v>14</v>
      </c>
      <c r="B528" s="2">
        <v>1.573</v>
      </c>
      <c r="C528" s="2" t="s">
        <v>10</v>
      </c>
      <c r="D528" s="2" t="s">
        <v>10</v>
      </c>
      <c r="E528" s="2" t="s">
        <v>10</v>
      </c>
      <c r="F528" s="2" t="s">
        <v>10</v>
      </c>
      <c r="G528" s="2" t="s">
        <v>11</v>
      </c>
      <c r="H528" s="2" t="s">
        <v>72</v>
      </c>
      <c r="I528" s="2" t="s">
        <v>13</v>
      </c>
      <c r="J528" s="2" t="s">
        <v>10</v>
      </c>
      <c r="K528" s="2" t="s">
        <v>10</v>
      </c>
      <c r="L528" s="2" t="s">
        <v>10</v>
      </c>
      <c r="M528" s="2" t="s">
        <v>10</v>
      </c>
      <c r="N528" s="2">
        <v>2.1840000000000002</v>
      </c>
      <c r="O528" s="2" t="s">
        <v>630</v>
      </c>
    </row>
    <row r="529" spans="1:15" x14ac:dyDescent="0.25">
      <c r="A529" s="2" t="s">
        <v>631</v>
      </c>
    </row>
    <row r="530" spans="1:15" x14ac:dyDescent="0.25">
      <c r="A530" s="2" t="s">
        <v>0</v>
      </c>
      <c r="I530" s="2" t="s">
        <v>1</v>
      </c>
    </row>
    <row r="531" spans="1:15" x14ac:dyDescent="0.25">
      <c r="A531" s="2" t="s">
        <v>2</v>
      </c>
      <c r="B531" s="2" t="s">
        <v>3</v>
      </c>
      <c r="C531" s="2" t="s">
        <v>4</v>
      </c>
      <c r="D531" s="2" t="s">
        <v>6</v>
      </c>
      <c r="E531" s="2" t="s">
        <v>7</v>
      </c>
      <c r="F531" s="2" t="s">
        <v>8</v>
      </c>
      <c r="H531" s="2" t="s">
        <v>9</v>
      </c>
      <c r="J531" s="2" t="s">
        <v>7</v>
      </c>
      <c r="K531" s="2" t="s">
        <v>8</v>
      </c>
      <c r="L531" s="2" t="s">
        <v>6</v>
      </c>
      <c r="M531" s="2" t="s">
        <v>4</v>
      </c>
      <c r="N531" s="2" t="s">
        <v>3</v>
      </c>
      <c r="O531" s="2" t="s">
        <v>2</v>
      </c>
    </row>
    <row r="532" spans="1:15" x14ac:dyDescent="0.25">
      <c r="C532" s="2" t="s">
        <v>5</v>
      </c>
      <c r="M532" s="2" t="s">
        <v>5</v>
      </c>
    </row>
    <row r="534" spans="1:15" x14ac:dyDescent="0.25">
      <c r="A534" s="2" t="s">
        <v>632</v>
      </c>
      <c r="B534" s="2">
        <v>10</v>
      </c>
      <c r="C534" s="2" t="s">
        <v>10</v>
      </c>
      <c r="D534" s="2" t="s">
        <v>10</v>
      </c>
      <c r="E534" s="2" t="s">
        <v>10</v>
      </c>
      <c r="F534" s="2" t="s">
        <v>10</v>
      </c>
      <c r="G534" s="2" t="s">
        <v>11</v>
      </c>
      <c r="H534" s="2" t="s">
        <v>12</v>
      </c>
      <c r="I534" s="2" t="s">
        <v>13</v>
      </c>
      <c r="J534" s="2" t="s">
        <v>19</v>
      </c>
      <c r="K534" s="2" t="s">
        <v>66</v>
      </c>
      <c r="L534" s="2" t="s">
        <v>10</v>
      </c>
      <c r="M534" s="2" t="s">
        <v>10</v>
      </c>
      <c r="N534" s="2">
        <v>172</v>
      </c>
      <c r="O534" s="2" t="s">
        <v>574</v>
      </c>
    </row>
    <row r="535" spans="1:15" x14ac:dyDescent="0.25">
      <c r="A535" s="2" t="s">
        <v>633</v>
      </c>
      <c r="B535" s="2" t="s">
        <v>10</v>
      </c>
      <c r="C535" s="2" t="s">
        <v>10</v>
      </c>
      <c r="D535" s="2" t="s">
        <v>10</v>
      </c>
      <c r="E535" s="2" t="s">
        <v>10</v>
      </c>
      <c r="F535" s="2" t="s">
        <v>10</v>
      </c>
      <c r="G535" s="2" t="s">
        <v>11</v>
      </c>
      <c r="H535" s="2" t="s">
        <v>15</v>
      </c>
      <c r="I535" s="2" t="s">
        <v>13</v>
      </c>
      <c r="J535" s="2" t="s">
        <v>912</v>
      </c>
      <c r="K535" s="2" t="s">
        <v>517</v>
      </c>
      <c r="L535" s="2" t="s">
        <v>10</v>
      </c>
      <c r="M535" s="2" t="s">
        <v>10</v>
      </c>
      <c r="N535" s="2">
        <v>48</v>
      </c>
      <c r="O535" s="2" t="s">
        <v>634</v>
      </c>
    </row>
    <row r="536" spans="1:15" x14ac:dyDescent="0.25">
      <c r="A536" s="2" t="s">
        <v>635</v>
      </c>
      <c r="B536" s="2" t="s">
        <v>10</v>
      </c>
      <c r="C536" s="2" t="s">
        <v>10</v>
      </c>
      <c r="D536" s="2" t="s">
        <v>10</v>
      </c>
      <c r="E536" s="2" t="s">
        <v>10</v>
      </c>
      <c r="F536" s="2" t="s">
        <v>10</v>
      </c>
      <c r="G536" s="2" t="s">
        <v>11</v>
      </c>
      <c r="H536" s="2" t="s">
        <v>16</v>
      </c>
      <c r="I536" s="2" t="s">
        <v>13</v>
      </c>
      <c r="J536" s="2" t="s">
        <v>981</v>
      </c>
      <c r="K536" s="2" t="s">
        <v>881</v>
      </c>
      <c r="L536" s="2" t="s">
        <v>10</v>
      </c>
      <c r="M536" s="2" t="s">
        <v>10</v>
      </c>
      <c r="N536" s="2">
        <v>63</v>
      </c>
      <c r="O536" s="2" t="s">
        <v>636</v>
      </c>
    </row>
    <row r="537" spans="1:15" x14ac:dyDescent="0.25">
      <c r="A537" s="2" t="s">
        <v>637</v>
      </c>
      <c r="B537" s="2" t="s">
        <v>10</v>
      </c>
      <c r="C537" s="2" t="s">
        <v>10</v>
      </c>
      <c r="D537" s="2" t="s">
        <v>10</v>
      </c>
      <c r="E537" s="2" t="s">
        <v>10</v>
      </c>
      <c r="F537" s="2" t="s">
        <v>10</v>
      </c>
      <c r="G537" s="2" t="s">
        <v>11</v>
      </c>
      <c r="H537" s="2" t="s">
        <v>18</v>
      </c>
      <c r="I537" s="2" t="s">
        <v>13</v>
      </c>
      <c r="J537" s="2" t="s">
        <v>982</v>
      </c>
      <c r="K537" s="2" t="s">
        <v>983</v>
      </c>
      <c r="L537" s="2" t="s">
        <v>544</v>
      </c>
      <c r="M537" s="2">
        <v>10</v>
      </c>
      <c r="N537" s="2">
        <v>1.5760000000000001</v>
      </c>
      <c r="O537" s="2" t="s">
        <v>638</v>
      </c>
    </row>
    <row r="538" spans="1:15" x14ac:dyDescent="0.25">
      <c r="A538" s="2" t="s">
        <v>639</v>
      </c>
      <c r="B538" s="2" t="s">
        <v>10</v>
      </c>
      <c r="C538" s="2" t="s">
        <v>10</v>
      </c>
      <c r="D538" s="2" t="s">
        <v>10</v>
      </c>
      <c r="E538" s="2" t="s">
        <v>10</v>
      </c>
      <c r="F538" s="2" t="s">
        <v>10</v>
      </c>
      <c r="G538" s="2" t="s">
        <v>11</v>
      </c>
      <c r="H538" s="2" t="s">
        <v>21</v>
      </c>
      <c r="I538" s="2" t="s">
        <v>13</v>
      </c>
      <c r="J538" s="2" t="s">
        <v>905</v>
      </c>
      <c r="K538" s="2" t="s">
        <v>595</v>
      </c>
      <c r="L538" s="2" t="s">
        <v>521</v>
      </c>
      <c r="M538" s="2">
        <v>6</v>
      </c>
      <c r="N538" s="2">
        <v>326</v>
      </c>
      <c r="O538" s="2" t="s">
        <v>640</v>
      </c>
    </row>
    <row r="539" spans="1:15" x14ac:dyDescent="0.25">
      <c r="A539" s="2" t="s">
        <v>641</v>
      </c>
      <c r="B539" s="2" t="s">
        <v>10</v>
      </c>
      <c r="C539" s="2" t="s">
        <v>10</v>
      </c>
      <c r="D539" s="2" t="s">
        <v>10</v>
      </c>
      <c r="E539" s="2" t="s">
        <v>984</v>
      </c>
      <c r="F539" s="2" t="s">
        <v>985</v>
      </c>
      <c r="G539" s="2" t="s">
        <v>11</v>
      </c>
      <c r="H539" s="2" t="s">
        <v>22</v>
      </c>
      <c r="I539" s="2" t="s">
        <v>13</v>
      </c>
      <c r="J539" s="2" t="s">
        <v>986</v>
      </c>
      <c r="K539" s="2" t="s">
        <v>733</v>
      </c>
      <c r="L539" s="2" t="s">
        <v>876</v>
      </c>
      <c r="M539" s="2">
        <v>2</v>
      </c>
      <c r="N539" s="2">
        <v>378</v>
      </c>
      <c r="O539" s="2" t="s">
        <v>642</v>
      </c>
    </row>
    <row r="540" spans="1:15" x14ac:dyDescent="0.25">
      <c r="A540" s="2" t="s">
        <v>643</v>
      </c>
      <c r="B540" s="2" t="s">
        <v>10</v>
      </c>
      <c r="C540" s="2" t="s">
        <v>10</v>
      </c>
      <c r="D540" s="2" t="s">
        <v>10</v>
      </c>
      <c r="E540" s="2" t="s">
        <v>987</v>
      </c>
      <c r="F540" s="2" t="s">
        <v>988</v>
      </c>
      <c r="G540" s="2" t="s">
        <v>11</v>
      </c>
      <c r="H540" s="2" t="s">
        <v>25</v>
      </c>
      <c r="I540" s="2" t="s">
        <v>13</v>
      </c>
      <c r="J540" s="2" t="s">
        <v>989</v>
      </c>
      <c r="K540" s="2" t="s">
        <v>990</v>
      </c>
      <c r="L540" s="2" t="s">
        <v>887</v>
      </c>
      <c r="M540" s="2">
        <v>3</v>
      </c>
      <c r="N540" s="2">
        <v>900</v>
      </c>
      <c r="O540" s="2" t="s">
        <v>645</v>
      </c>
    </row>
    <row r="541" spans="1:15" x14ac:dyDescent="0.25">
      <c r="A541" s="2" t="s">
        <v>646</v>
      </c>
      <c r="B541" s="2">
        <v>3</v>
      </c>
      <c r="C541" s="2" t="s">
        <v>10</v>
      </c>
      <c r="D541" s="2" t="s">
        <v>10</v>
      </c>
      <c r="E541" s="2" t="s">
        <v>991</v>
      </c>
      <c r="F541" s="2" t="s">
        <v>992</v>
      </c>
      <c r="G541" s="2" t="s">
        <v>11</v>
      </c>
      <c r="H541" s="2" t="s">
        <v>28</v>
      </c>
      <c r="I541" s="2" t="s">
        <v>13</v>
      </c>
      <c r="J541" s="2" t="s">
        <v>993</v>
      </c>
      <c r="K541" s="2" t="s">
        <v>877</v>
      </c>
      <c r="L541" s="2" t="s">
        <v>10</v>
      </c>
      <c r="M541" s="2" t="s">
        <v>10</v>
      </c>
      <c r="N541" s="2">
        <v>4.6059999999999999</v>
      </c>
      <c r="O541" s="2" t="s">
        <v>647</v>
      </c>
    </row>
    <row r="542" spans="1:15" x14ac:dyDescent="0.25">
      <c r="A542" s="2" t="s">
        <v>648</v>
      </c>
      <c r="B542" s="2">
        <v>30</v>
      </c>
      <c r="C542" s="2" t="s">
        <v>10</v>
      </c>
      <c r="D542" s="2" t="s">
        <v>10</v>
      </c>
      <c r="E542" s="2" t="s">
        <v>994</v>
      </c>
      <c r="F542" s="2" t="s">
        <v>995</v>
      </c>
      <c r="G542" s="2" t="s">
        <v>11</v>
      </c>
      <c r="H542" s="2" t="s">
        <v>30</v>
      </c>
      <c r="I542" s="2" t="s">
        <v>13</v>
      </c>
      <c r="J542" s="2" t="s">
        <v>996</v>
      </c>
      <c r="K542" s="2" t="s">
        <v>863</v>
      </c>
      <c r="L542" s="2" t="s">
        <v>865</v>
      </c>
      <c r="M542" s="2">
        <v>5</v>
      </c>
      <c r="N542" s="2">
        <v>121</v>
      </c>
      <c r="O542" s="2" t="s">
        <v>649</v>
      </c>
    </row>
    <row r="543" spans="1:15" x14ac:dyDescent="0.25">
      <c r="A543" s="2" t="s">
        <v>650</v>
      </c>
      <c r="B543" s="2">
        <v>60</v>
      </c>
      <c r="C543" s="2" t="s">
        <v>10</v>
      </c>
      <c r="D543" s="2" t="s">
        <v>10</v>
      </c>
      <c r="E543" s="2" t="s">
        <v>997</v>
      </c>
      <c r="F543" s="2" t="s">
        <v>998</v>
      </c>
      <c r="G543" s="2" t="s">
        <v>11</v>
      </c>
      <c r="H543" s="2" t="s">
        <v>31</v>
      </c>
      <c r="I543" s="2" t="s">
        <v>13</v>
      </c>
      <c r="J543" s="2" t="s">
        <v>894</v>
      </c>
      <c r="K543" s="2" t="s">
        <v>999</v>
      </c>
      <c r="L543" s="2" t="s">
        <v>878</v>
      </c>
      <c r="M543" s="2">
        <v>135</v>
      </c>
      <c r="N543" s="2">
        <v>266</v>
      </c>
      <c r="O543" s="2" t="s">
        <v>651</v>
      </c>
    </row>
    <row r="544" spans="1:15" x14ac:dyDescent="0.25">
      <c r="A544" s="2" t="s">
        <v>652</v>
      </c>
      <c r="B544" s="2">
        <v>155</v>
      </c>
      <c r="C544" s="2" t="s">
        <v>10</v>
      </c>
      <c r="D544" s="2" t="s">
        <v>10</v>
      </c>
      <c r="E544" s="2" t="s">
        <v>1000</v>
      </c>
      <c r="F544" s="2" t="s">
        <v>1001</v>
      </c>
      <c r="G544" s="2" t="s">
        <v>11</v>
      </c>
      <c r="H544" s="2" t="s">
        <v>33</v>
      </c>
      <c r="I544" s="2" t="s">
        <v>13</v>
      </c>
      <c r="J544" s="2" t="s">
        <v>1002</v>
      </c>
      <c r="K544" s="2" t="s">
        <v>1003</v>
      </c>
      <c r="L544" s="2" t="s">
        <v>866</v>
      </c>
      <c r="M544" s="2">
        <v>42</v>
      </c>
      <c r="N544" s="2">
        <v>396</v>
      </c>
      <c r="O544" s="2" t="s">
        <v>653</v>
      </c>
    </row>
    <row r="545" spans="1:15" x14ac:dyDescent="0.25">
      <c r="A545" s="2" t="s">
        <v>654</v>
      </c>
      <c r="B545" s="2">
        <v>56</v>
      </c>
      <c r="C545" s="2">
        <v>50</v>
      </c>
      <c r="D545" s="2" t="s">
        <v>540</v>
      </c>
      <c r="E545" s="2" t="s">
        <v>1004</v>
      </c>
      <c r="F545" s="2" t="s">
        <v>1005</v>
      </c>
      <c r="G545" s="2" t="s">
        <v>11</v>
      </c>
      <c r="H545" s="2" t="s">
        <v>35</v>
      </c>
      <c r="I545" s="2" t="s">
        <v>13</v>
      </c>
      <c r="J545" s="2" t="s">
        <v>529</v>
      </c>
      <c r="K545" s="2" t="s">
        <v>859</v>
      </c>
      <c r="L545" s="2" t="s">
        <v>867</v>
      </c>
      <c r="M545" s="2">
        <v>2</v>
      </c>
      <c r="N545" s="2">
        <v>85</v>
      </c>
      <c r="O545" s="2" t="s">
        <v>655</v>
      </c>
    </row>
    <row r="546" spans="1:15" x14ac:dyDescent="0.25">
      <c r="A546" s="2" t="s">
        <v>656</v>
      </c>
      <c r="B546" s="2">
        <v>254</v>
      </c>
      <c r="C546" s="2">
        <v>3</v>
      </c>
      <c r="D546" s="2" t="s">
        <v>1006</v>
      </c>
      <c r="E546" s="2" t="s">
        <v>1007</v>
      </c>
      <c r="F546" s="2" t="s">
        <v>1008</v>
      </c>
      <c r="G546" s="2" t="s">
        <v>11</v>
      </c>
      <c r="H546" s="2" t="s">
        <v>37</v>
      </c>
      <c r="I546" s="2" t="s">
        <v>13</v>
      </c>
      <c r="J546" s="2" t="s">
        <v>1009</v>
      </c>
      <c r="K546" s="2" t="s">
        <v>1010</v>
      </c>
      <c r="L546" s="2" t="s">
        <v>10</v>
      </c>
      <c r="M546" s="2" t="s">
        <v>10</v>
      </c>
      <c r="N546" s="2">
        <v>780</v>
      </c>
      <c r="O546" s="2" t="s">
        <v>657</v>
      </c>
    </row>
    <row r="547" spans="1:15" x14ac:dyDescent="0.25">
      <c r="A547" s="2" t="s">
        <v>658</v>
      </c>
      <c r="B547" s="2">
        <v>554</v>
      </c>
      <c r="C547" s="2">
        <v>3</v>
      </c>
      <c r="D547" s="2" t="s">
        <v>1011</v>
      </c>
      <c r="E547" s="2" t="s">
        <v>1012</v>
      </c>
      <c r="F547" s="2" t="s">
        <v>1013</v>
      </c>
      <c r="G547" s="2" t="s">
        <v>11</v>
      </c>
      <c r="H547" s="2" t="s">
        <v>39</v>
      </c>
      <c r="I547" s="2" t="s">
        <v>13</v>
      </c>
      <c r="J547" s="2" t="s">
        <v>880</v>
      </c>
      <c r="K547" s="2" t="s">
        <v>1014</v>
      </c>
      <c r="L547" s="2" t="s">
        <v>10</v>
      </c>
      <c r="M547" s="2" t="s">
        <v>10</v>
      </c>
      <c r="N547" s="2">
        <v>52</v>
      </c>
      <c r="O547" s="2" t="s">
        <v>659</v>
      </c>
    </row>
    <row r="548" spans="1:15" x14ac:dyDescent="0.25">
      <c r="A548" s="2" t="s">
        <v>660</v>
      </c>
      <c r="B548" s="2">
        <v>384</v>
      </c>
      <c r="C548" s="2">
        <v>2</v>
      </c>
      <c r="D548" s="2" t="s">
        <v>868</v>
      </c>
      <c r="E548" s="2" t="s">
        <v>1015</v>
      </c>
      <c r="F548" s="2" t="s">
        <v>1016</v>
      </c>
      <c r="G548" s="2" t="s">
        <v>11</v>
      </c>
      <c r="H548" s="2" t="s">
        <v>42</v>
      </c>
      <c r="I548" s="2" t="s">
        <v>13</v>
      </c>
      <c r="J548" s="2" t="s">
        <v>1017</v>
      </c>
      <c r="K548" s="2" t="s">
        <v>1018</v>
      </c>
      <c r="L548" s="2" t="s">
        <v>10</v>
      </c>
      <c r="M548" s="2" t="s">
        <v>10</v>
      </c>
      <c r="N548" s="2">
        <v>2</v>
      </c>
      <c r="O548" s="2" t="s">
        <v>661</v>
      </c>
    </row>
    <row r="549" spans="1:15" x14ac:dyDescent="0.25">
      <c r="A549" s="2" t="s">
        <v>662</v>
      </c>
      <c r="B549" s="2">
        <v>2.1219999999999999</v>
      </c>
      <c r="C549" s="2">
        <v>600</v>
      </c>
      <c r="D549" s="2" t="s">
        <v>1019</v>
      </c>
      <c r="E549" s="2" t="s">
        <v>1020</v>
      </c>
      <c r="F549" s="2" t="s">
        <v>1021</v>
      </c>
      <c r="G549" s="2" t="s">
        <v>11</v>
      </c>
      <c r="H549" s="2" t="s">
        <v>44</v>
      </c>
      <c r="I549" s="2" t="s">
        <v>13</v>
      </c>
      <c r="J549" s="2" t="s">
        <v>1022</v>
      </c>
      <c r="K549" s="2" t="s">
        <v>890</v>
      </c>
      <c r="L549" s="2" t="s">
        <v>10</v>
      </c>
      <c r="M549" s="2" t="s">
        <v>10</v>
      </c>
      <c r="N549" s="2" t="s">
        <v>10</v>
      </c>
      <c r="O549" s="2" t="s">
        <v>663</v>
      </c>
    </row>
    <row r="550" spans="1:15" x14ac:dyDescent="0.25">
      <c r="A550" s="2" t="s">
        <v>664</v>
      </c>
      <c r="B550" s="2">
        <v>62</v>
      </c>
      <c r="C550" s="2">
        <v>30</v>
      </c>
      <c r="D550" s="2" t="s">
        <v>532</v>
      </c>
      <c r="E550" s="2" t="s">
        <v>930</v>
      </c>
      <c r="F550" s="2" t="s">
        <v>1023</v>
      </c>
      <c r="G550" s="2" t="s">
        <v>11</v>
      </c>
      <c r="H550" s="2" t="s">
        <v>46</v>
      </c>
      <c r="I550" s="2" t="s">
        <v>13</v>
      </c>
      <c r="J550" s="2" t="s">
        <v>1024</v>
      </c>
      <c r="K550" s="2" t="s">
        <v>1025</v>
      </c>
      <c r="L550" s="2" t="s">
        <v>10</v>
      </c>
      <c r="M550" s="2" t="s">
        <v>10</v>
      </c>
      <c r="N550" s="2" t="s">
        <v>10</v>
      </c>
      <c r="O550" s="2" t="s">
        <v>665</v>
      </c>
    </row>
    <row r="551" spans="1:15" x14ac:dyDescent="0.25">
      <c r="A551" s="2" t="s">
        <v>666</v>
      </c>
      <c r="B551" s="2">
        <v>1.6559999999999999</v>
      </c>
      <c r="C551" s="2">
        <v>7</v>
      </c>
      <c r="D551" s="2" t="s">
        <v>922</v>
      </c>
      <c r="E551" s="2" t="s">
        <v>891</v>
      </c>
      <c r="F551" s="2" t="s">
        <v>1026</v>
      </c>
      <c r="G551" s="2" t="s">
        <v>11</v>
      </c>
      <c r="H551" s="2" t="s">
        <v>47</v>
      </c>
      <c r="I551" s="2" t="s">
        <v>13</v>
      </c>
      <c r="J551" s="2" t="s">
        <v>1027</v>
      </c>
      <c r="K551" s="2" t="s">
        <v>1028</v>
      </c>
      <c r="L551" s="2" t="s">
        <v>10</v>
      </c>
      <c r="M551" s="2" t="s">
        <v>10</v>
      </c>
      <c r="N551" s="2" t="s">
        <v>10</v>
      </c>
      <c r="O551" s="2" t="s">
        <v>667</v>
      </c>
    </row>
    <row r="552" spans="1:15" x14ac:dyDescent="0.25">
      <c r="A552" s="2" t="s">
        <v>668</v>
      </c>
      <c r="B552" s="2">
        <v>286</v>
      </c>
      <c r="C552" s="2">
        <v>1</v>
      </c>
      <c r="D552" s="2" t="s">
        <v>582</v>
      </c>
      <c r="E552" s="2" t="s">
        <v>463</v>
      </c>
      <c r="F552" s="2" t="s">
        <v>480</v>
      </c>
      <c r="G552" s="2" t="s">
        <v>11</v>
      </c>
      <c r="H552" s="2" t="s">
        <v>48</v>
      </c>
      <c r="I552" s="2" t="s">
        <v>13</v>
      </c>
      <c r="J552" s="2" t="s">
        <v>1029</v>
      </c>
      <c r="K552" s="2" t="s">
        <v>1030</v>
      </c>
      <c r="L552" s="2" t="s">
        <v>10</v>
      </c>
      <c r="M552" s="2" t="s">
        <v>10</v>
      </c>
      <c r="N552" s="2" t="s">
        <v>10</v>
      </c>
      <c r="O552" s="2" t="s">
        <v>669</v>
      </c>
    </row>
    <row r="553" spans="1:15" x14ac:dyDescent="0.25">
      <c r="A553" s="2" t="s">
        <v>670</v>
      </c>
      <c r="B553" s="2">
        <v>127</v>
      </c>
      <c r="C553" s="2">
        <v>10</v>
      </c>
      <c r="D553" s="2" t="s">
        <v>54</v>
      </c>
      <c r="E553" s="2" t="s">
        <v>912</v>
      </c>
      <c r="F553" s="2" t="s">
        <v>29</v>
      </c>
      <c r="G553" s="2" t="s">
        <v>11</v>
      </c>
      <c r="H553" s="2" t="s">
        <v>49</v>
      </c>
      <c r="I553" s="2" t="s">
        <v>13</v>
      </c>
      <c r="J553" s="2" t="s">
        <v>1031</v>
      </c>
      <c r="K553" s="2" t="s">
        <v>1032</v>
      </c>
      <c r="L553" s="2" t="s">
        <v>10</v>
      </c>
      <c r="M553" s="2" t="s">
        <v>10</v>
      </c>
      <c r="N553" s="2" t="s">
        <v>10</v>
      </c>
      <c r="O553" s="2" t="s">
        <v>671</v>
      </c>
    </row>
    <row r="554" spans="1:15" x14ac:dyDescent="0.25">
      <c r="A554" s="2" t="s">
        <v>672</v>
      </c>
      <c r="B554" s="2" t="s">
        <v>10</v>
      </c>
      <c r="C554" s="2" t="s">
        <v>10</v>
      </c>
      <c r="D554" s="2" t="s">
        <v>10</v>
      </c>
      <c r="E554" s="2" t="s">
        <v>45</v>
      </c>
      <c r="F554" s="2" t="s">
        <v>29</v>
      </c>
      <c r="G554" s="2" t="s">
        <v>11</v>
      </c>
      <c r="H554" s="2" t="s">
        <v>50</v>
      </c>
      <c r="I554" s="2" t="s">
        <v>13</v>
      </c>
      <c r="J554" s="2" t="s">
        <v>10</v>
      </c>
      <c r="K554" s="2" t="s">
        <v>10</v>
      </c>
      <c r="L554" s="2" t="s">
        <v>10</v>
      </c>
      <c r="M554" s="2" t="s">
        <v>10</v>
      </c>
      <c r="N554" s="2" t="s">
        <v>10</v>
      </c>
      <c r="O554" s="2" t="s">
        <v>673</v>
      </c>
    </row>
    <row r="555" spans="1:15" x14ac:dyDescent="0.25">
      <c r="A555" s="2" t="s">
        <v>674</v>
      </c>
      <c r="B555" s="2" t="s">
        <v>10</v>
      </c>
      <c r="C555" s="2" t="s">
        <v>10</v>
      </c>
      <c r="D555" s="2" t="s">
        <v>10</v>
      </c>
      <c r="E555" s="2" t="s">
        <v>10</v>
      </c>
      <c r="F555" s="2" t="s">
        <v>29</v>
      </c>
      <c r="G555" s="2" t="s">
        <v>11</v>
      </c>
      <c r="H555" s="2" t="s">
        <v>51</v>
      </c>
      <c r="I555" s="2" t="s">
        <v>13</v>
      </c>
      <c r="J555" s="2" t="s">
        <v>10</v>
      </c>
      <c r="K555" s="2" t="s">
        <v>10</v>
      </c>
      <c r="L555" s="2" t="s">
        <v>10</v>
      </c>
      <c r="M555" s="2" t="s">
        <v>10</v>
      </c>
      <c r="N555" s="2" t="s">
        <v>10</v>
      </c>
      <c r="O555" s="2" t="s">
        <v>675</v>
      </c>
    </row>
    <row r="556" spans="1:15" x14ac:dyDescent="0.25">
      <c r="A556" s="2" t="s">
        <v>14</v>
      </c>
      <c r="B556" s="2" t="s">
        <v>10</v>
      </c>
      <c r="C556" s="2" t="s">
        <v>10</v>
      </c>
      <c r="D556" s="2" t="s">
        <v>10</v>
      </c>
      <c r="E556" s="2" t="s">
        <v>10</v>
      </c>
      <c r="F556" s="2" t="s">
        <v>10</v>
      </c>
      <c r="G556" s="2" t="s">
        <v>11</v>
      </c>
      <c r="H556" s="2" t="s">
        <v>52</v>
      </c>
      <c r="I556" s="2" t="s">
        <v>13</v>
      </c>
      <c r="J556" s="2" t="s">
        <v>10</v>
      </c>
      <c r="K556" s="2" t="s">
        <v>10</v>
      </c>
      <c r="L556" s="2" t="s">
        <v>10</v>
      </c>
      <c r="M556" s="2" t="s">
        <v>10</v>
      </c>
      <c r="N556" s="2" t="s">
        <v>10</v>
      </c>
      <c r="O556" s="2" t="s">
        <v>676</v>
      </c>
    </row>
    <row r="557" spans="1:15" x14ac:dyDescent="0.25">
      <c r="A557" s="2" t="s">
        <v>14</v>
      </c>
      <c r="B557" s="2" t="s">
        <v>10</v>
      </c>
      <c r="C557" s="2" t="s">
        <v>10</v>
      </c>
      <c r="D557" s="2" t="s">
        <v>10</v>
      </c>
      <c r="E557" s="2" t="s">
        <v>10</v>
      </c>
      <c r="F557" s="2" t="s">
        <v>10</v>
      </c>
      <c r="G557" s="2" t="s">
        <v>11</v>
      </c>
      <c r="H557" s="2" t="s">
        <v>53</v>
      </c>
      <c r="I557" s="2" t="s">
        <v>13</v>
      </c>
      <c r="J557" s="2" t="s">
        <v>10</v>
      </c>
      <c r="K557" s="2" t="s">
        <v>10</v>
      </c>
      <c r="L557" s="2" t="s">
        <v>10</v>
      </c>
      <c r="M557" s="2" t="s">
        <v>10</v>
      </c>
      <c r="N557" s="2">
        <v>20</v>
      </c>
      <c r="O557" s="2" t="s">
        <v>677</v>
      </c>
    </row>
    <row r="558" spans="1:15" x14ac:dyDescent="0.25">
      <c r="A558" s="2" t="s">
        <v>678</v>
      </c>
    </row>
    <row r="559" spans="1:15" x14ac:dyDescent="0.25">
      <c r="A559" s="2" t="s">
        <v>0</v>
      </c>
      <c r="I559" s="2" t="s">
        <v>1</v>
      </c>
    </row>
    <row r="560" spans="1:15" x14ac:dyDescent="0.25">
      <c r="A560" s="2" t="s">
        <v>2</v>
      </c>
      <c r="B560" s="2" t="s">
        <v>3</v>
      </c>
      <c r="C560" s="2" t="s">
        <v>4</v>
      </c>
      <c r="D560" s="2" t="s">
        <v>6</v>
      </c>
      <c r="E560" s="2" t="s">
        <v>7</v>
      </c>
      <c r="F560" s="2" t="s">
        <v>8</v>
      </c>
      <c r="H560" s="2" t="s">
        <v>9</v>
      </c>
      <c r="J560" s="2" t="s">
        <v>7</v>
      </c>
      <c r="K560" s="2" t="s">
        <v>8</v>
      </c>
      <c r="L560" s="2" t="s">
        <v>6</v>
      </c>
      <c r="M560" s="2" t="s">
        <v>4</v>
      </c>
      <c r="N560" s="2" t="s">
        <v>3</v>
      </c>
      <c r="O560" s="2" t="s">
        <v>2</v>
      </c>
    </row>
    <row r="561" spans="1:15" x14ac:dyDescent="0.25">
      <c r="C561" s="2" t="s">
        <v>5</v>
      </c>
      <c r="M561" s="2" t="s">
        <v>5</v>
      </c>
    </row>
    <row r="563" spans="1:15" x14ac:dyDescent="0.25">
      <c r="A563" s="2" t="s">
        <v>679</v>
      </c>
      <c r="B563" s="2" t="s">
        <v>10</v>
      </c>
      <c r="C563" s="2" t="s">
        <v>10</v>
      </c>
      <c r="D563" s="2" t="s">
        <v>10</v>
      </c>
      <c r="E563" s="2" t="s">
        <v>10</v>
      </c>
      <c r="F563" s="2" t="s">
        <v>10</v>
      </c>
      <c r="G563" s="2" t="s">
        <v>11</v>
      </c>
      <c r="H563" s="2" t="s">
        <v>12</v>
      </c>
      <c r="I563" s="2" t="s">
        <v>13</v>
      </c>
      <c r="J563" s="2" t="s">
        <v>10</v>
      </c>
      <c r="K563" s="2" t="s">
        <v>543</v>
      </c>
      <c r="L563" s="2" t="s">
        <v>10</v>
      </c>
      <c r="M563" s="2" t="s">
        <v>10</v>
      </c>
      <c r="N563" s="2" t="s">
        <v>10</v>
      </c>
      <c r="O563" s="2" t="s">
        <v>680</v>
      </c>
    </row>
    <row r="564" spans="1:15" x14ac:dyDescent="0.25">
      <c r="A564" s="2" t="s">
        <v>681</v>
      </c>
      <c r="B564" s="2" t="s">
        <v>10</v>
      </c>
      <c r="C564" s="2" t="s">
        <v>10</v>
      </c>
      <c r="D564" s="2" t="s">
        <v>10</v>
      </c>
      <c r="E564" s="2" t="s">
        <v>10</v>
      </c>
      <c r="F564" s="2" t="s">
        <v>10</v>
      </c>
      <c r="G564" s="2" t="s">
        <v>11</v>
      </c>
      <c r="H564" s="2" t="s">
        <v>16</v>
      </c>
      <c r="I564" s="2" t="s">
        <v>13</v>
      </c>
      <c r="J564" s="2" t="s">
        <v>10</v>
      </c>
      <c r="K564" s="2" t="s">
        <v>682</v>
      </c>
      <c r="L564" s="2" t="s">
        <v>10</v>
      </c>
      <c r="M564" s="2" t="s">
        <v>10</v>
      </c>
      <c r="N564" s="2" t="s">
        <v>10</v>
      </c>
      <c r="O564" s="2" t="s">
        <v>682</v>
      </c>
    </row>
    <row r="565" spans="1:15" x14ac:dyDescent="0.25">
      <c r="A565" s="2" t="s">
        <v>683</v>
      </c>
      <c r="B565" s="2" t="s">
        <v>10</v>
      </c>
      <c r="C565" s="2" t="s">
        <v>10</v>
      </c>
      <c r="D565" s="2" t="s">
        <v>10</v>
      </c>
      <c r="E565" s="2" t="s">
        <v>10</v>
      </c>
      <c r="F565" s="2" t="s">
        <v>10</v>
      </c>
      <c r="G565" s="2" t="s">
        <v>11</v>
      </c>
      <c r="H565" s="2" t="s">
        <v>18</v>
      </c>
      <c r="I565" s="2" t="s">
        <v>13</v>
      </c>
      <c r="J565" s="2" t="s">
        <v>10</v>
      </c>
      <c r="K565" s="2" t="s">
        <v>876</v>
      </c>
      <c r="L565" s="2" t="s">
        <v>10</v>
      </c>
      <c r="M565" s="2" t="s">
        <v>10</v>
      </c>
      <c r="N565" s="2" t="s">
        <v>10</v>
      </c>
      <c r="O565" s="2" t="s">
        <v>684</v>
      </c>
    </row>
    <row r="566" spans="1:15" x14ac:dyDescent="0.25">
      <c r="A566" s="2" t="s">
        <v>685</v>
      </c>
      <c r="B566" s="2" t="s">
        <v>10</v>
      </c>
      <c r="C566" s="2" t="s">
        <v>10</v>
      </c>
      <c r="D566" s="2" t="s">
        <v>10</v>
      </c>
      <c r="E566" s="2" t="s">
        <v>10</v>
      </c>
      <c r="F566" s="2" t="s">
        <v>10</v>
      </c>
      <c r="G566" s="2" t="s">
        <v>11</v>
      </c>
      <c r="H566" s="2" t="s">
        <v>21</v>
      </c>
      <c r="I566" s="2" t="s">
        <v>13</v>
      </c>
      <c r="J566" s="2" t="s">
        <v>1033</v>
      </c>
      <c r="K566" s="2" t="s">
        <v>1034</v>
      </c>
      <c r="L566" s="2" t="s">
        <v>534</v>
      </c>
      <c r="M566" s="2">
        <v>10</v>
      </c>
      <c r="N566" s="2" t="s">
        <v>10</v>
      </c>
      <c r="O566" s="2" t="s">
        <v>686</v>
      </c>
    </row>
    <row r="567" spans="1:15" x14ac:dyDescent="0.25">
      <c r="A567" s="2" t="s">
        <v>687</v>
      </c>
      <c r="B567" s="2" t="s">
        <v>10</v>
      </c>
      <c r="C567" s="2" t="s">
        <v>10</v>
      </c>
      <c r="D567" s="2" t="s">
        <v>10</v>
      </c>
      <c r="E567" s="2" t="s">
        <v>1035</v>
      </c>
      <c r="F567" s="2" t="s">
        <v>1036</v>
      </c>
      <c r="G567" s="2" t="s">
        <v>11</v>
      </c>
      <c r="H567" s="2" t="s">
        <v>22</v>
      </c>
      <c r="I567" s="2" t="s">
        <v>13</v>
      </c>
      <c r="J567" s="2" t="s">
        <v>1020</v>
      </c>
      <c r="K567" s="2" t="s">
        <v>1037</v>
      </c>
      <c r="L567" s="2" t="s">
        <v>483</v>
      </c>
      <c r="M567" s="2">
        <v>2</v>
      </c>
      <c r="N567" s="2">
        <v>30</v>
      </c>
      <c r="O567" s="2" t="s">
        <v>545</v>
      </c>
    </row>
    <row r="568" spans="1:15" x14ac:dyDescent="0.25">
      <c r="A568" s="2" t="s">
        <v>688</v>
      </c>
      <c r="B568" s="2" t="s">
        <v>10</v>
      </c>
      <c r="C568" s="2" t="s">
        <v>10</v>
      </c>
      <c r="D568" s="2" t="s">
        <v>10</v>
      </c>
      <c r="E568" s="2" t="s">
        <v>1038</v>
      </c>
      <c r="F568" s="2" t="s">
        <v>1039</v>
      </c>
      <c r="G568" s="2" t="s">
        <v>11</v>
      </c>
      <c r="H568" s="2" t="s">
        <v>25</v>
      </c>
      <c r="I568" s="2" t="s">
        <v>13</v>
      </c>
      <c r="J568" s="2" t="s">
        <v>1040</v>
      </c>
      <c r="K568" s="2" t="s">
        <v>1041</v>
      </c>
      <c r="L568" s="2" t="s">
        <v>10</v>
      </c>
      <c r="M568" s="2" t="s">
        <v>10</v>
      </c>
      <c r="N568" s="2" t="s">
        <v>10</v>
      </c>
      <c r="O568" s="2" t="s">
        <v>689</v>
      </c>
    </row>
    <row r="569" spans="1:15" x14ac:dyDescent="0.25">
      <c r="A569" s="2" t="s">
        <v>690</v>
      </c>
      <c r="B569" s="2" t="s">
        <v>10</v>
      </c>
      <c r="C569" s="2" t="s">
        <v>10</v>
      </c>
      <c r="D569" s="2" t="s">
        <v>10</v>
      </c>
      <c r="E569" s="2" t="s">
        <v>1042</v>
      </c>
      <c r="F569" s="2" t="s">
        <v>1043</v>
      </c>
      <c r="G569" s="2" t="s">
        <v>11</v>
      </c>
      <c r="H569" s="2" t="s">
        <v>28</v>
      </c>
      <c r="I569" s="2" t="s">
        <v>13</v>
      </c>
      <c r="J569" s="2" t="s">
        <v>1044</v>
      </c>
      <c r="K569" s="2" t="s">
        <v>1045</v>
      </c>
      <c r="L569" s="2" t="s">
        <v>10</v>
      </c>
      <c r="M569" s="2" t="s">
        <v>10</v>
      </c>
      <c r="N569" s="2" t="s">
        <v>10</v>
      </c>
      <c r="O569" s="2" t="s">
        <v>692</v>
      </c>
    </row>
    <row r="570" spans="1:15" x14ac:dyDescent="0.25">
      <c r="A570" s="2" t="s">
        <v>693</v>
      </c>
      <c r="B570" s="2" t="s">
        <v>10</v>
      </c>
      <c r="C570" s="2" t="s">
        <v>10</v>
      </c>
      <c r="D570" s="2" t="s">
        <v>10</v>
      </c>
      <c r="E570" s="2" t="s">
        <v>1046</v>
      </c>
      <c r="F570" s="2" t="s">
        <v>1047</v>
      </c>
      <c r="G570" s="2" t="s">
        <v>11</v>
      </c>
      <c r="H570" s="2" t="s">
        <v>30</v>
      </c>
      <c r="I570" s="2" t="s">
        <v>13</v>
      </c>
      <c r="J570" s="2" t="s">
        <v>1048</v>
      </c>
      <c r="K570" s="2" t="s">
        <v>1049</v>
      </c>
      <c r="L570" s="2" t="s">
        <v>869</v>
      </c>
      <c r="M570" s="2">
        <v>3</v>
      </c>
      <c r="N570" s="2" t="s">
        <v>10</v>
      </c>
      <c r="O570" s="2" t="s">
        <v>694</v>
      </c>
    </row>
    <row r="571" spans="1:15" x14ac:dyDescent="0.25">
      <c r="A571" s="2" t="s">
        <v>695</v>
      </c>
      <c r="B571" s="2" t="s">
        <v>10</v>
      </c>
      <c r="C571" s="2" t="s">
        <v>10</v>
      </c>
      <c r="D571" s="2" t="s">
        <v>10</v>
      </c>
      <c r="E571" s="2" t="s">
        <v>508</v>
      </c>
      <c r="F571" s="2" t="s">
        <v>1050</v>
      </c>
      <c r="G571" s="2" t="s">
        <v>11</v>
      </c>
      <c r="H571" s="2" t="s">
        <v>31</v>
      </c>
      <c r="I571" s="2" t="s">
        <v>13</v>
      </c>
      <c r="J571" s="2" t="s">
        <v>1051</v>
      </c>
      <c r="K571" s="2" t="s">
        <v>900</v>
      </c>
      <c r="L571" s="2" t="s">
        <v>870</v>
      </c>
      <c r="M571" s="2">
        <v>500</v>
      </c>
      <c r="N571" s="2" t="s">
        <v>10</v>
      </c>
      <c r="O571" s="2" t="s">
        <v>696</v>
      </c>
    </row>
    <row r="572" spans="1:15" x14ac:dyDescent="0.25">
      <c r="A572" s="2" t="s">
        <v>697</v>
      </c>
      <c r="B572" s="2" t="s">
        <v>10</v>
      </c>
      <c r="C572" s="2" t="s">
        <v>10</v>
      </c>
      <c r="D572" s="2" t="s">
        <v>10</v>
      </c>
      <c r="E572" s="2" t="s">
        <v>1052</v>
      </c>
      <c r="F572" s="2" t="s">
        <v>1053</v>
      </c>
      <c r="G572" s="2" t="s">
        <v>11</v>
      </c>
      <c r="H572" s="2" t="s">
        <v>33</v>
      </c>
      <c r="I572" s="2" t="s">
        <v>13</v>
      </c>
      <c r="J572" s="2" t="s">
        <v>1054</v>
      </c>
      <c r="K572" s="2" t="s">
        <v>1055</v>
      </c>
      <c r="L572" s="2" t="s">
        <v>10</v>
      </c>
      <c r="M572" s="2" t="s">
        <v>10</v>
      </c>
      <c r="N572" s="2" t="s">
        <v>10</v>
      </c>
      <c r="O572" s="2" t="s">
        <v>698</v>
      </c>
    </row>
    <row r="573" spans="1:15" x14ac:dyDescent="0.25">
      <c r="A573" s="2" t="s">
        <v>699</v>
      </c>
      <c r="B573" s="2" t="s">
        <v>10</v>
      </c>
      <c r="C573" s="2" t="s">
        <v>10</v>
      </c>
      <c r="D573" s="2" t="s">
        <v>10</v>
      </c>
      <c r="E573" s="2" t="s">
        <v>968</v>
      </c>
      <c r="F573" s="2" t="s">
        <v>1056</v>
      </c>
      <c r="G573" s="2" t="s">
        <v>11</v>
      </c>
      <c r="H573" s="2" t="s">
        <v>35</v>
      </c>
      <c r="I573" s="2" t="s">
        <v>13</v>
      </c>
      <c r="J573" s="2" t="s">
        <v>1057</v>
      </c>
      <c r="K573" s="2" t="s">
        <v>1058</v>
      </c>
      <c r="L573" s="2" t="s">
        <v>10</v>
      </c>
      <c r="M573" s="2" t="s">
        <v>10</v>
      </c>
      <c r="N573" s="2" t="s">
        <v>10</v>
      </c>
      <c r="O573" s="2" t="s">
        <v>700</v>
      </c>
    </row>
    <row r="574" spans="1:15" x14ac:dyDescent="0.25">
      <c r="A574" s="2" t="s">
        <v>701</v>
      </c>
      <c r="B574" s="2" t="s">
        <v>10</v>
      </c>
      <c r="C574" s="2">
        <v>1</v>
      </c>
      <c r="D574" s="2" t="s">
        <v>879</v>
      </c>
      <c r="E574" s="2" t="s">
        <v>1059</v>
      </c>
      <c r="F574" s="2" t="s">
        <v>542</v>
      </c>
      <c r="G574" s="2" t="s">
        <v>11</v>
      </c>
      <c r="H574" s="2" t="s">
        <v>37</v>
      </c>
      <c r="I574" s="2" t="s">
        <v>13</v>
      </c>
      <c r="J574" s="2" t="s">
        <v>1060</v>
      </c>
      <c r="K574" s="2" t="s">
        <v>1061</v>
      </c>
      <c r="L574" s="2" t="s">
        <v>880</v>
      </c>
      <c r="M574" s="2">
        <v>2</v>
      </c>
      <c r="N574" s="2" t="s">
        <v>10</v>
      </c>
      <c r="O574" s="2" t="s">
        <v>702</v>
      </c>
    </row>
    <row r="575" spans="1:15" x14ac:dyDescent="0.25">
      <c r="A575" s="2" t="s">
        <v>703</v>
      </c>
      <c r="B575" s="2" t="s">
        <v>10</v>
      </c>
      <c r="C575" s="2" t="s">
        <v>10</v>
      </c>
      <c r="D575" s="2" t="s">
        <v>10</v>
      </c>
      <c r="E575" s="2" t="s">
        <v>1062</v>
      </c>
      <c r="F575" s="2" t="s">
        <v>1063</v>
      </c>
      <c r="G575" s="2" t="s">
        <v>11</v>
      </c>
      <c r="H575" s="2" t="s">
        <v>39</v>
      </c>
      <c r="I575" s="2" t="s">
        <v>13</v>
      </c>
      <c r="J575" s="2" t="s">
        <v>1064</v>
      </c>
      <c r="K575" s="2" t="s">
        <v>1065</v>
      </c>
      <c r="L575" s="2" t="s">
        <v>10</v>
      </c>
      <c r="M575" s="2" t="s">
        <v>10</v>
      </c>
      <c r="N575" s="2" t="s">
        <v>10</v>
      </c>
      <c r="O575" s="2" t="s">
        <v>704</v>
      </c>
    </row>
    <row r="576" spans="1:15" x14ac:dyDescent="0.25">
      <c r="A576" s="2" t="s">
        <v>541</v>
      </c>
      <c r="B576" s="2" t="s">
        <v>10</v>
      </c>
      <c r="C576" s="2" t="s">
        <v>10</v>
      </c>
      <c r="D576" s="2" t="s">
        <v>10</v>
      </c>
      <c r="E576" s="2" t="s">
        <v>1066</v>
      </c>
      <c r="F576" s="2" t="s">
        <v>953</v>
      </c>
      <c r="G576" s="2" t="s">
        <v>11</v>
      </c>
      <c r="H576" s="2" t="s">
        <v>42</v>
      </c>
      <c r="I576" s="2" t="s">
        <v>13</v>
      </c>
      <c r="J576" s="2" t="s">
        <v>826</v>
      </c>
      <c r="K576" s="2" t="s">
        <v>998</v>
      </c>
      <c r="L576" s="2" t="s">
        <v>10</v>
      </c>
      <c r="M576" s="2" t="s">
        <v>10</v>
      </c>
      <c r="N576" s="2" t="s">
        <v>10</v>
      </c>
      <c r="O576" s="2" t="s">
        <v>705</v>
      </c>
    </row>
    <row r="577" spans="1:15" x14ac:dyDescent="0.25">
      <c r="A577" s="2" t="s">
        <v>706</v>
      </c>
      <c r="B577" s="2" t="s">
        <v>10</v>
      </c>
      <c r="C577" s="2" t="s">
        <v>10</v>
      </c>
      <c r="D577" s="2" t="s">
        <v>10</v>
      </c>
      <c r="E577" s="2" t="s">
        <v>1067</v>
      </c>
      <c r="F577" s="2" t="s">
        <v>1068</v>
      </c>
      <c r="G577" s="2" t="s">
        <v>11</v>
      </c>
      <c r="H577" s="2" t="s">
        <v>44</v>
      </c>
      <c r="I577" s="2" t="s">
        <v>13</v>
      </c>
      <c r="J577" s="2" t="s">
        <v>1069</v>
      </c>
      <c r="K577" s="2" t="s">
        <v>1070</v>
      </c>
      <c r="L577" s="2" t="s">
        <v>10</v>
      </c>
      <c r="M577" s="2" t="s">
        <v>10</v>
      </c>
      <c r="N577" s="2" t="s">
        <v>10</v>
      </c>
      <c r="O577" s="2" t="s">
        <v>707</v>
      </c>
    </row>
    <row r="578" spans="1:15" x14ac:dyDescent="0.25">
      <c r="A578" s="2" t="s">
        <v>617</v>
      </c>
      <c r="B578" s="2" t="s">
        <v>10</v>
      </c>
      <c r="C578" s="2" t="s">
        <v>10</v>
      </c>
      <c r="D578" s="2" t="s">
        <v>10</v>
      </c>
      <c r="E578" s="2" t="s">
        <v>1071</v>
      </c>
      <c r="F578" s="2" t="s">
        <v>600</v>
      </c>
      <c r="G578" s="2" t="s">
        <v>11</v>
      </c>
      <c r="H578" s="2" t="s">
        <v>47</v>
      </c>
      <c r="I578" s="2" t="s">
        <v>13</v>
      </c>
      <c r="J578" s="2" t="s">
        <v>1072</v>
      </c>
      <c r="K578" s="2" t="s">
        <v>1073</v>
      </c>
      <c r="L578" s="2" t="s">
        <v>10</v>
      </c>
      <c r="M578" s="2" t="s">
        <v>10</v>
      </c>
      <c r="N578" s="2" t="s">
        <v>10</v>
      </c>
      <c r="O578" s="2" t="s">
        <v>708</v>
      </c>
    </row>
    <row r="579" spans="1:15" x14ac:dyDescent="0.25">
      <c r="A579" s="2" t="s">
        <v>520</v>
      </c>
      <c r="B579" s="2" t="s">
        <v>10</v>
      </c>
      <c r="C579" s="2" t="s">
        <v>10</v>
      </c>
      <c r="D579" s="2" t="s">
        <v>10</v>
      </c>
      <c r="E579" s="2" t="s">
        <v>1074</v>
      </c>
      <c r="F579" s="2" t="s">
        <v>520</v>
      </c>
      <c r="G579" s="2" t="s">
        <v>11</v>
      </c>
      <c r="H579" s="2" t="s">
        <v>48</v>
      </c>
      <c r="I579" s="2" t="s">
        <v>13</v>
      </c>
      <c r="J579" s="2" t="s">
        <v>1075</v>
      </c>
      <c r="K579" s="2" t="s">
        <v>1076</v>
      </c>
      <c r="L579" s="2" t="s">
        <v>10</v>
      </c>
      <c r="M579" s="2" t="s">
        <v>10</v>
      </c>
      <c r="N579" s="2" t="s">
        <v>10</v>
      </c>
      <c r="O579" s="2" t="s">
        <v>709</v>
      </c>
    </row>
    <row r="580" spans="1:15" x14ac:dyDescent="0.25">
      <c r="A580" s="2" t="s">
        <v>710</v>
      </c>
      <c r="B580" s="2" t="s">
        <v>10</v>
      </c>
      <c r="C580" s="2" t="s">
        <v>10</v>
      </c>
      <c r="D580" s="2" t="s">
        <v>10</v>
      </c>
      <c r="E580" s="2" t="s">
        <v>478</v>
      </c>
      <c r="F580" s="2" t="s">
        <v>585</v>
      </c>
      <c r="G580" s="2" t="s">
        <v>11</v>
      </c>
      <c r="H580" s="2" t="s">
        <v>49</v>
      </c>
      <c r="I580" s="2" t="s">
        <v>13</v>
      </c>
      <c r="J580" s="2" t="s">
        <v>10</v>
      </c>
      <c r="K580" s="2" t="s">
        <v>10</v>
      </c>
      <c r="L580" s="2" t="s">
        <v>10</v>
      </c>
      <c r="M580" s="2" t="s">
        <v>10</v>
      </c>
      <c r="N580" s="2" t="s">
        <v>10</v>
      </c>
      <c r="O580" s="2" t="s">
        <v>711</v>
      </c>
    </row>
    <row r="581" spans="1:15" x14ac:dyDescent="0.25">
      <c r="A581" s="2" t="s">
        <v>66</v>
      </c>
      <c r="B581" s="2" t="s">
        <v>10</v>
      </c>
      <c r="C581" s="2" t="s">
        <v>10</v>
      </c>
      <c r="D581" s="2" t="s">
        <v>10</v>
      </c>
      <c r="E581" s="2" t="s">
        <v>19</v>
      </c>
      <c r="F581" s="2" t="s">
        <v>73</v>
      </c>
      <c r="G581" s="2" t="s">
        <v>11</v>
      </c>
      <c r="H581" s="2" t="s">
        <v>50</v>
      </c>
      <c r="I581" s="2" t="s">
        <v>13</v>
      </c>
      <c r="J581" s="2" t="s">
        <v>10</v>
      </c>
      <c r="K581" s="2" t="s">
        <v>10</v>
      </c>
      <c r="L581" s="2" t="s">
        <v>10</v>
      </c>
      <c r="M581" s="2" t="s">
        <v>10</v>
      </c>
      <c r="N581" s="2" t="s">
        <v>10</v>
      </c>
      <c r="O581" s="2" t="s">
        <v>712</v>
      </c>
    </row>
    <row r="582" spans="1:15" x14ac:dyDescent="0.25">
      <c r="A582" s="2" t="s">
        <v>713</v>
      </c>
      <c r="B582" s="2" t="s">
        <v>10</v>
      </c>
      <c r="C582" s="2" t="s">
        <v>10</v>
      </c>
      <c r="D582" s="2" t="s">
        <v>10</v>
      </c>
      <c r="E582" s="2" t="s">
        <v>10</v>
      </c>
      <c r="F582" s="2" t="s">
        <v>29</v>
      </c>
      <c r="G582" s="2" t="s">
        <v>11</v>
      </c>
      <c r="H582" s="2" t="s">
        <v>51</v>
      </c>
      <c r="I582" s="2" t="s">
        <v>13</v>
      </c>
      <c r="J582" s="2" t="s">
        <v>10</v>
      </c>
      <c r="K582" s="2" t="s">
        <v>10</v>
      </c>
      <c r="L582" s="2" t="s">
        <v>10</v>
      </c>
      <c r="M582" s="2" t="s">
        <v>10</v>
      </c>
      <c r="N582" s="2" t="s">
        <v>10</v>
      </c>
      <c r="O582" s="2" t="s">
        <v>714</v>
      </c>
    </row>
    <row r="583" spans="1:15" x14ac:dyDescent="0.25">
      <c r="A583" s="2" t="s">
        <v>522</v>
      </c>
      <c r="B583" s="2" t="s">
        <v>10</v>
      </c>
      <c r="C583" s="2" t="s">
        <v>10</v>
      </c>
      <c r="D583" s="2" t="s">
        <v>10</v>
      </c>
      <c r="E583" s="2" t="s">
        <v>10</v>
      </c>
      <c r="F583" s="2" t="s">
        <v>29</v>
      </c>
      <c r="G583" s="2" t="s">
        <v>11</v>
      </c>
      <c r="H583" s="2" t="s">
        <v>52</v>
      </c>
      <c r="I583" s="2" t="s">
        <v>13</v>
      </c>
      <c r="J583" s="2" t="s">
        <v>10</v>
      </c>
      <c r="K583" s="2" t="s">
        <v>10</v>
      </c>
      <c r="L583" s="2" t="s">
        <v>10</v>
      </c>
      <c r="M583" s="2" t="s">
        <v>10</v>
      </c>
      <c r="N583" s="2" t="s">
        <v>10</v>
      </c>
      <c r="O583" s="2" t="s">
        <v>522</v>
      </c>
    </row>
    <row r="584" spans="1:15" x14ac:dyDescent="0.25">
      <c r="A584" s="2" t="s">
        <v>516</v>
      </c>
      <c r="B584" s="2" t="s">
        <v>10</v>
      </c>
      <c r="C584" s="2" t="s">
        <v>10</v>
      </c>
      <c r="D584" s="2" t="s">
        <v>10</v>
      </c>
      <c r="E584" s="2" t="s">
        <v>10</v>
      </c>
      <c r="F584" s="2" t="s">
        <v>10</v>
      </c>
      <c r="G584" s="2" t="s">
        <v>11</v>
      </c>
      <c r="H584" s="2" t="s">
        <v>53</v>
      </c>
      <c r="I584" s="2" t="s">
        <v>13</v>
      </c>
      <c r="J584" s="2" t="s">
        <v>10</v>
      </c>
      <c r="K584" s="2" t="s">
        <v>10</v>
      </c>
      <c r="L584" s="2" t="s">
        <v>10</v>
      </c>
      <c r="M584" s="2" t="s">
        <v>10</v>
      </c>
      <c r="N584" s="2" t="s">
        <v>10</v>
      </c>
      <c r="O584" s="2" t="s">
        <v>715</v>
      </c>
    </row>
    <row r="585" spans="1:15" x14ac:dyDescent="0.25">
      <c r="A585" s="2" t="s">
        <v>716</v>
      </c>
    </row>
    <row r="586" spans="1:15" x14ac:dyDescent="0.25">
      <c r="A586" s="2" t="s">
        <v>0</v>
      </c>
      <c r="I586" s="2" t="s">
        <v>1</v>
      </c>
    </row>
    <row r="587" spans="1:15" x14ac:dyDescent="0.25">
      <c r="A587" s="2" t="s">
        <v>2</v>
      </c>
      <c r="B587" s="2" t="s">
        <v>3</v>
      </c>
      <c r="C587" s="2" t="s">
        <v>4</v>
      </c>
      <c r="D587" s="2" t="s">
        <v>6</v>
      </c>
      <c r="E587" s="2" t="s">
        <v>7</v>
      </c>
      <c r="F587" s="2" t="s">
        <v>8</v>
      </c>
      <c r="H587" s="2" t="s">
        <v>9</v>
      </c>
      <c r="J587" s="2" t="s">
        <v>7</v>
      </c>
      <c r="K587" s="2" t="s">
        <v>8</v>
      </c>
      <c r="L587" s="2" t="s">
        <v>6</v>
      </c>
      <c r="M587" s="2" t="s">
        <v>4</v>
      </c>
      <c r="N587" s="2" t="s">
        <v>3</v>
      </c>
      <c r="O587" s="2" t="s">
        <v>2</v>
      </c>
    </row>
    <row r="588" spans="1:15" x14ac:dyDescent="0.25">
      <c r="C588" s="2" t="s">
        <v>5</v>
      </c>
      <c r="M588" s="2" t="s">
        <v>5</v>
      </c>
    </row>
    <row r="590" spans="1:15" x14ac:dyDescent="0.25">
      <c r="A590" s="2" t="s">
        <v>717</v>
      </c>
      <c r="B590" s="2">
        <v>100</v>
      </c>
      <c r="C590" s="2" t="s">
        <v>10</v>
      </c>
      <c r="D590" s="2" t="s">
        <v>10</v>
      </c>
      <c r="E590" s="2" t="s">
        <v>10</v>
      </c>
      <c r="F590" s="2" t="s">
        <v>10</v>
      </c>
      <c r="G590" s="2" t="s">
        <v>11</v>
      </c>
      <c r="H590" s="2" t="s">
        <v>55</v>
      </c>
      <c r="I590" s="2" t="s">
        <v>13</v>
      </c>
      <c r="J590" s="2" t="s">
        <v>10</v>
      </c>
      <c r="K590" s="2" t="s">
        <v>10</v>
      </c>
      <c r="L590" s="2" t="s">
        <v>10</v>
      </c>
      <c r="M590" s="2" t="s">
        <v>10</v>
      </c>
      <c r="N590" s="2" t="s">
        <v>10</v>
      </c>
      <c r="O590" s="2" t="s">
        <v>14</v>
      </c>
    </row>
    <row r="591" spans="1:15" x14ac:dyDescent="0.25">
      <c r="A591" s="2" t="s">
        <v>718</v>
      </c>
      <c r="B591" s="2" t="s">
        <v>10</v>
      </c>
      <c r="C591" s="2" t="s">
        <v>10</v>
      </c>
      <c r="D591" s="2" t="s">
        <v>10</v>
      </c>
      <c r="E591" s="2" t="s">
        <v>10</v>
      </c>
      <c r="F591" s="2" t="s">
        <v>10</v>
      </c>
      <c r="G591" s="2" t="s">
        <v>11</v>
      </c>
      <c r="H591" s="2" t="s">
        <v>56</v>
      </c>
      <c r="I591" s="2" t="s">
        <v>13</v>
      </c>
      <c r="J591" s="2" t="s">
        <v>10</v>
      </c>
      <c r="K591" s="2" t="s">
        <v>10</v>
      </c>
      <c r="L591" s="2" t="s">
        <v>10</v>
      </c>
      <c r="M591" s="2" t="s">
        <v>10</v>
      </c>
      <c r="N591" s="2">
        <v>100</v>
      </c>
      <c r="O591" s="2" t="s">
        <v>14</v>
      </c>
    </row>
    <row r="592" spans="1:15" x14ac:dyDescent="0.25">
      <c r="A592" s="2" t="s">
        <v>719</v>
      </c>
      <c r="B592" s="2" t="s">
        <v>10</v>
      </c>
      <c r="C592" s="2" t="s">
        <v>10</v>
      </c>
      <c r="D592" s="2" t="s">
        <v>10</v>
      </c>
      <c r="E592" s="2" t="s">
        <v>10</v>
      </c>
      <c r="F592" s="2" t="s">
        <v>10</v>
      </c>
      <c r="G592" s="2" t="s">
        <v>11</v>
      </c>
      <c r="H592" s="2" t="s">
        <v>58</v>
      </c>
      <c r="I592" s="2" t="s">
        <v>13</v>
      </c>
      <c r="J592" s="2" t="s">
        <v>10</v>
      </c>
      <c r="K592" s="2" t="s">
        <v>10</v>
      </c>
      <c r="L592" s="2" t="s">
        <v>10</v>
      </c>
      <c r="M592" s="2" t="s">
        <v>10</v>
      </c>
      <c r="N592" s="2">
        <v>178</v>
      </c>
      <c r="O592" s="2" t="s">
        <v>720</v>
      </c>
    </row>
    <row r="593" spans="1:15" x14ac:dyDescent="0.25">
      <c r="A593" s="2" t="s">
        <v>721</v>
      </c>
      <c r="B593" s="2" t="s">
        <v>10</v>
      </c>
      <c r="C593" s="2" t="s">
        <v>10</v>
      </c>
      <c r="D593" s="2" t="s">
        <v>10</v>
      </c>
      <c r="E593" s="2" t="s">
        <v>10</v>
      </c>
      <c r="F593" s="2" t="s">
        <v>10</v>
      </c>
      <c r="G593" s="2" t="s">
        <v>11</v>
      </c>
      <c r="H593" s="2" t="s">
        <v>59</v>
      </c>
      <c r="I593" s="2" t="s">
        <v>13</v>
      </c>
      <c r="J593" s="2" t="s">
        <v>10</v>
      </c>
      <c r="K593" s="2" t="s">
        <v>10</v>
      </c>
      <c r="L593" s="2" t="s">
        <v>10</v>
      </c>
      <c r="M593" s="2" t="s">
        <v>10</v>
      </c>
      <c r="N593" s="2">
        <v>252</v>
      </c>
      <c r="O593" s="2" t="s">
        <v>722</v>
      </c>
    </row>
    <row r="594" spans="1:15" x14ac:dyDescent="0.25">
      <c r="A594" s="2" t="s">
        <v>723</v>
      </c>
      <c r="B594" s="2" t="s">
        <v>10</v>
      </c>
      <c r="C594" s="2" t="s">
        <v>10</v>
      </c>
      <c r="D594" s="2" t="s">
        <v>10</v>
      </c>
      <c r="E594" s="2" t="s">
        <v>10</v>
      </c>
      <c r="F594" s="2" t="s">
        <v>10</v>
      </c>
      <c r="G594" s="2" t="s">
        <v>11</v>
      </c>
      <c r="H594" s="2" t="s">
        <v>60</v>
      </c>
      <c r="I594" s="2" t="s">
        <v>13</v>
      </c>
      <c r="J594" s="2" t="s">
        <v>27</v>
      </c>
      <c r="K594" s="2" t="s">
        <v>517</v>
      </c>
      <c r="L594" s="2" t="s">
        <v>10</v>
      </c>
      <c r="M594" s="2" t="s">
        <v>10</v>
      </c>
      <c r="N594" s="2">
        <v>232</v>
      </c>
      <c r="O594" s="2" t="s">
        <v>724</v>
      </c>
    </row>
    <row r="595" spans="1:15" x14ac:dyDescent="0.25">
      <c r="A595" s="2" t="s">
        <v>725</v>
      </c>
      <c r="B595" s="2" t="s">
        <v>10</v>
      </c>
      <c r="C595" s="2" t="s">
        <v>10</v>
      </c>
      <c r="D595" s="2" t="s">
        <v>10</v>
      </c>
      <c r="E595" s="2" t="s">
        <v>10</v>
      </c>
      <c r="F595" s="2" t="s">
        <v>10</v>
      </c>
      <c r="G595" s="2" t="s">
        <v>11</v>
      </c>
      <c r="H595" s="2" t="s">
        <v>61</v>
      </c>
      <c r="I595" s="2" t="s">
        <v>13</v>
      </c>
      <c r="J595" s="2" t="s">
        <v>537</v>
      </c>
      <c r="K595" s="2" t="s">
        <v>871</v>
      </c>
      <c r="L595" s="2" t="s">
        <v>10</v>
      </c>
      <c r="M595" s="2" t="s">
        <v>10</v>
      </c>
      <c r="N595" s="2">
        <v>517</v>
      </c>
      <c r="O595" s="2" t="s">
        <v>518</v>
      </c>
    </row>
    <row r="596" spans="1:15" x14ac:dyDescent="0.25">
      <c r="A596" s="2" t="s">
        <v>726</v>
      </c>
      <c r="B596" s="2" t="s">
        <v>10</v>
      </c>
      <c r="C596" s="2" t="s">
        <v>10</v>
      </c>
      <c r="D596" s="2" t="s">
        <v>10</v>
      </c>
      <c r="E596" s="2" t="s">
        <v>10</v>
      </c>
      <c r="F596" s="2" t="s">
        <v>10</v>
      </c>
      <c r="G596" s="2" t="s">
        <v>11</v>
      </c>
      <c r="H596" s="2" t="s">
        <v>12</v>
      </c>
      <c r="I596" s="2" t="s">
        <v>13</v>
      </c>
      <c r="J596" s="2" t="s">
        <v>1077</v>
      </c>
      <c r="K596" s="2" t="s">
        <v>886</v>
      </c>
      <c r="L596" s="2" t="s">
        <v>10</v>
      </c>
      <c r="M596" s="2" t="s">
        <v>10</v>
      </c>
      <c r="N596" s="2">
        <v>873</v>
      </c>
      <c r="O596" s="2" t="s">
        <v>727</v>
      </c>
    </row>
    <row r="597" spans="1:15" x14ac:dyDescent="0.25">
      <c r="A597" s="2" t="s">
        <v>728</v>
      </c>
      <c r="B597" s="2" t="s">
        <v>10</v>
      </c>
      <c r="C597" s="2" t="s">
        <v>10</v>
      </c>
      <c r="D597" s="2" t="s">
        <v>10</v>
      </c>
      <c r="E597" s="2" t="s">
        <v>10</v>
      </c>
      <c r="F597" s="2" t="s">
        <v>10</v>
      </c>
      <c r="G597" s="2" t="s">
        <v>11</v>
      </c>
      <c r="H597" s="2" t="s">
        <v>15</v>
      </c>
      <c r="I597" s="2" t="s">
        <v>13</v>
      </c>
      <c r="J597" s="2" t="s">
        <v>539</v>
      </c>
      <c r="K597" s="2" t="s">
        <v>530</v>
      </c>
      <c r="L597" s="2" t="s">
        <v>10</v>
      </c>
      <c r="M597" s="2" t="s">
        <v>10</v>
      </c>
      <c r="N597" s="2">
        <v>1.6080000000000001</v>
      </c>
      <c r="O597" s="2" t="s">
        <v>729</v>
      </c>
    </row>
    <row r="598" spans="1:15" x14ac:dyDescent="0.25">
      <c r="A598" s="2" t="s">
        <v>730</v>
      </c>
      <c r="B598" s="2" t="s">
        <v>10</v>
      </c>
      <c r="C598" s="2" t="s">
        <v>10</v>
      </c>
      <c r="D598" s="2" t="s">
        <v>10</v>
      </c>
      <c r="E598" s="2" t="s">
        <v>10</v>
      </c>
      <c r="F598" s="2" t="s">
        <v>10</v>
      </c>
      <c r="G598" s="2" t="s">
        <v>11</v>
      </c>
      <c r="H598" s="2" t="s">
        <v>16</v>
      </c>
      <c r="I598" s="2" t="s">
        <v>13</v>
      </c>
      <c r="J598" s="2" t="s">
        <v>1078</v>
      </c>
      <c r="K598" s="2" t="s">
        <v>1079</v>
      </c>
      <c r="L598" s="2" t="s">
        <v>1080</v>
      </c>
      <c r="M598" s="2">
        <v>100</v>
      </c>
      <c r="N598" s="2">
        <v>865</v>
      </c>
      <c r="O598" s="2" t="s">
        <v>731</v>
      </c>
    </row>
    <row r="599" spans="1:15" x14ac:dyDescent="0.25">
      <c r="A599" s="2" t="s">
        <v>732</v>
      </c>
      <c r="B599" s="2" t="s">
        <v>10</v>
      </c>
      <c r="C599" s="2" t="s">
        <v>10</v>
      </c>
      <c r="D599" s="2" t="s">
        <v>10</v>
      </c>
      <c r="E599" s="2" t="s">
        <v>10</v>
      </c>
      <c r="F599" s="2" t="s">
        <v>10</v>
      </c>
      <c r="G599" s="2" t="s">
        <v>11</v>
      </c>
      <c r="H599" s="2" t="s">
        <v>17</v>
      </c>
      <c r="I599" s="2" t="s">
        <v>13</v>
      </c>
      <c r="J599" s="2" t="s">
        <v>1081</v>
      </c>
      <c r="K599" s="2" t="s">
        <v>1082</v>
      </c>
      <c r="L599" s="2" t="s">
        <v>10</v>
      </c>
      <c r="M599" s="2" t="s">
        <v>10</v>
      </c>
      <c r="N599" s="2">
        <v>253</v>
      </c>
      <c r="O599" s="2" t="s">
        <v>734</v>
      </c>
    </row>
    <row r="600" spans="1:15" x14ac:dyDescent="0.25">
      <c r="A600" s="2" t="s">
        <v>735</v>
      </c>
      <c r="B600" s="2">
        <v>1</v>
      </c>
      <c r="C600" s="2" t="s">
        <v>10</v>
      </c>
      <c r="D600" s="2" t="s">
        <v>10</v>
      </c>
      <c r="E600" s="2" t="s">
        <v>10</v>
      </c>
      <c r="F600" s="2" t="s">
        <v>10</v>
      </c>
      <c r="G600" s="2" t="s">
        <v>11</v>
      </c>
      <c r="H600" s="2" t="s">
        <v>18</v>
      </c>
      <c r="I600" s="2" t="s">
        <v>13</v>
      </c>
      <c r="J600" s="2" t="s">
        <v>644</v>
      </c>
      <c r="K600" s="2" t="s">
        <v>1019</v>
      </c>
      <c r="L600" s="2" t="s">
        <v>10</v>
      </c>
      <c r="M600" s="2" t="s">
        <v>10</v>
      </c>
      <c r="N600" s="2">
        <v>3.1909999999999998</v>
      </c>
      <c r="O600" s="2" t="s">
        <v>736</v>
      </c>
    </row>
    <row r="601" spans="1:15" x14ac:dyDescent="0.25">
      <c r="A601" s="2" t="s">
        <v>737</v>
      </c>
      <c r="B601" s="2">
        <v>1</v>
      </c>
      <c r="C601" s="2" t="s">
        <v>10</v>
      </c>
      <c r="D601" s="2" t="s">
        <v>10</v>
      </c>
      <c r="E601" s="2" t="s">
        <v>10</v>
      </c>
      <c r="F601" s="2" t="s">
        <v>10</v>
      </c>
      <c r="G601" s="2" t="s">
        <v>11</v>
      </c>
      <c r="H601" s="2" t="s">
        <v>21</v>
      </c>
      <c r="I601" s="2" t="s">
        <v>13</v>
      </c>
      <c r="J601" s="2" t="s">
        <v>1083</v>
      </c>
      <c r="K601" s="2" t="s">
        <v>1084</v>
      </c>
      <c r="L601" s="2" t="s">
        <v>10</v>
      </c>
      <c r="M601" s="2" t="s">
        <v>10</v>
      </c>
      <c r="N601" s="2">
        <v>2.63</v>
      </c>
      <c r="O601" s="2" t="s">
        <v>738</v>
      </c>
    </row>
    <row r="602" spans="1:15" x14ac:dyDescent="0.25">
      <c r="A602" s="2" t="s">
        <v>739</v>
      </c>
      <c r="B602" s="2" t="s">
        <v>10</v>
      </c>
      <c r="C602" s="2" t="s">
        <v>10</v>
      </c>
      <c r="D602" s="2" t="s">
        <v>10</v>
      </c>
      <c r="E602" s="2" t="s">
        <v>10</v>
      </c>
      <c r="F602" s="2" t="s">
        <v>10</v>
      </c>
      <c r="G602" s="2" t="s">
        <v>11</v>
      </c>
      <c r="H602" s="2" t="s">
        <v>70</v>
      </c>
      <c r="I602" s="2" t="s">
        <v>13</v>
      </c>
      <c r="J602" s="2" t="s">
        <v>1085</v>
      </c>
      <c r="K602" s="2" t="s">
        <v>1086</v>
      </c>
      <c r="L602" s="2" t="s">
        <v>10</v>
      </c>
      <c r="M602" s="2" t="s">
        <v>10</v>
      </c>
      <c r="N602" s="2">
        <v>87</v>
      </c>
      <c r="O602" s="2" t="s">
        <v>741</v>
      </c>
    </row>
    <row r="603" spans="1:15" x14ac:dyDescent="0.25">
      <c r="A603" s="2" t="s">
        <v>742</v>
      </c>
      <c r="B603" s="2">
        <v>2</v>
      </c>
      <c r="C603" s="2" t="s">
        <v>10</v>
      </c>
      <c r="D603" s="2" t="s">
        <v>10</v>
      </c>
      <c r="E603" s="2" t="s">
        <v>10</v>
      </c>
      <c r="F603" s="2" t="s">
        <v>10</v>
      </c>
      <c r="G603" s="2" t="s">
        <v>11</v>
      </c>
      <c r="H603" s="2" t="s">
        <v>22</v>
      </c>
      <c r="I603" s="2" t="s">
        <v>13</v>
      </c>
      <c r="J603" s="2" t="s">
        <v>1087</v>
      </c>
      <c r="K603" s="2" t="s">
        <v>1088</v>
      </c>
      <c r="L603" s="2" t="s">
        <v>872</v>
      </c>
      <c r="M603" s="2">
        <v>11</v>
      </c>
      <c r="N603" s="2">
        <v>1.3320000000000001</v>
      </c>
      <c r="O603" s="2" t="s">
        <v>743</v>
      </c>
    </row>
    <row r="604" spans="1:15" x14ac:dyDescent="0.25">
      <c r="A604" s="2" t="s">
        <v>744</v>
      </c>
      <c r="B604" s="2">
        <v>102</v>
      </c>
      <c r="C604" s="2" t="s">
        <v>10</v>
      </c>
      <c r="D604" s="2" t="s">
        <v>10</v>
      </c>
      <c r="E604" s="2" t="s">
        <v>10</v>
      </c>
      <c r="F604" s="2" t="s">
        <v>10</v>
      </c>
      <c r="G604" s="2" t="s">
        <v>11</v>
      </c>
      <c r="H604" s="2" t="s">
        <v>24</v>
      </c>
      <c r="I604" s="2" t="s">
        <v>13</v>
      </c>
      <c r="J604" s="2" t="s">
        <v>888</v>
      </c>
      <c r="K604" s="2" t="s">
        <v>1089</v>
      </c>
      <c r="L604" s="2" t="s">
        <v>10</v>
      </c>
      <c r="M604" s="2" t="s">
        <v>10</v>
      </c>
      <c r="N604" s="2">
        <v>97</v>
      </c>
      <c r="O604" s="2" t="s">
        <v>745</v>
      </c>
    </row>
    <row r="605" spans="1:15" x14ac:dyDescent="0.25">
      <c r="A605" s="2" t="s">
        <v>746</v>
      </c>
      <c r="B605" s="2">
        <v>69</v>
      </c>
      <c r="C605" s="2" t="s">
        <v>10</v>
      </c>
      <c r="D605" s="2" t="s">
        <v>10</v>
      </c>
      <c r="E605" s="2" t="s">
        <v>897</v>
      </c>
      <c r="F605" s="2" t="s">
        <v>1090</v>
      </c>
      <c r="G605" s="2" t="s">
        <v>11</v>
      </c>
      <c r="H605" s="2" t="s">
        <v>25</v>
      </c>
      <c r="I605" s="2" t="s">
        <v>13</v>
      </c>
      <c r="J605" s="2" t="s">
        <v>1091</v>
      </c>
      <c r="K605" s="2" t="s">
        <v>878</v>
      </c>
      <c r="L605" s="2" t="s">
        <v>525</v>
      </c>
      <c r="M605" s="2">
        <v>1</v>
      </c>
      <c r="N605" s="2">
        <v>1.1539999999999999</v>
      </c>
      <c r="O605" s="2" t="s">
        <v>747</v>
      </c>
    </row>
    <row r="606" spans="1:15" x14ac:dyDescent="0.25">
      <c r="A606" s="2" t="s">
        <v>748</v>
      </c>
      <c r="B606" s="2">
        <v>51</v>
      </c>
      <c r="C606" s="2" t="s">
        <v>10</v>
      </c>
      <c r="D606" s="2" t="s">
        <v>10</v>
      </c>
      <c r="E606" s="2" t="s">
        <v>883</v>
      </c>
      <c r="F606" s="2" t="s">
        <v>1092</v>
      </c>
      <c r="G606" s="2" t="s">
        <v>11</v>
      </c>
      <c r="H606" s="2" t="s">
        <v>26</v>
      </c>
      <c r="I606" s="2" t="s">
        <v>13</v>
      </c>
      <c r="J606" s="2" t="s">
        <v>1093</v>
      </c>
      <c r="K606" s="2" t="s">
        <v>1094</v>
      </c>
      <c r="L606" s="2" t="s">
        <v>10</v>
      </c>
      <c r="M606" s="2" t="s">
        <v>10</v>
      </c>
      <c r="N606" s="2">
        <v>549</v>
      </c>
      <c r="O606" s="2" t="s">
        <v>749</v>
      </c>
    </row>
    <row r="607" spans="1:15" x14ac:dyDescent="0.25">
      <c r="A607" s="2" t="s">
        <v>750</v>
      </c>
      <c r="B607" s="2">
        <v>762</v>
      </c>
      <c r="C607" s="2" t="s">
        <v>10</v>
      </c>
      <c r="D607" s="2" t="s">
        <v>10</v>
      </c>
      <c r="E607" s="2" t="s">
        <v>1095</v>
      </c>
      <c r="F607" s="2" t="s">
        <v>1096</v>
      </c>
      <c r="G607" s="2" t="s">
        <v>11</v>
      </c>
      <c r="H607" s="2" t="s">
        <v>28</v>
      </c>
      <c r="I607" s="2" t="s">
        <v>13</v>
      </c>
      <c r="J607" s="2" t="s">
        <v>1097</v>
      </c>
      <c r="K607" s="2" t="s">
        <v>1098</v>
      </c>
      <c r="L607" s="2" t="s">
        <v>10</v>
      </c>
      <c r="M607" s="2" t="s">
        <v>10</v>
      </c>
      <c r="N607" s="2">
        <v>5.7489999999999997</v>
      </c>
      <c r="O607" s="2" t="s">
        <v>751</v>
      </c>
    </row>
    <row r="608" spans="1:15" x14ac:dyDescent="0.25">
      <c r="A608" s="2" t="s">
        <v>752</v>
      </c>
      <c r="B608" s="2">
        <v>153</v>
      </c>
      <c r="C608" s="2" t="s">
        <v>10</v>
      </c>
      <c r="D608" s="2" t="s">
        <v>10</v>
      </c>
      <c r="E608" s="2" t="s">
        <v>1099</v>
      </c>
      <c r="F608" s="2" t="s">
        <v>1100</v>
      </c>
      <c r="G608" s="2" t="s">
        <v>11</v>
      </c>
      <c r="H608" s="2" t="s">
        <v>30</v>
      </c>
      <c r="I608" s="2" t="s">
        <v>13</v>
      </c>
      <c r="J608" s="2" t="s">
        <v>1101</v>
      </c>
      <c r="K608" s="2" t="s">
        <v>889</v>
      </c>
      <c r="L608" s="2" t="s">
        <v>10</v>
      </c>
      <c r="M608" s="2" t="s">
        <v>10</v>
      </c>
      <c r="N608" s="2">
        <v>128</v>
      </c>
      <c r="O608" s="2" t="s">
        <v>753</v>
      </c>
    </row>
    <row r="609" spans="1:15" x14ac:dyDescent="0.25">
      <c r="A609" s="2" t="s">
        <v>754</v>
      </c>
      <c r="B609" s="2">
        <v>655</v>
      </c>
      <c r="C609" s="2" t="s">
        <v>10</v>
      </c>
      <c r="D609" s="2" t="s">
        <v>10</v>
      </c>
      <c r="E609" s="2" t="s">
        <v>1102</v>
      </c>
      <c r="F609" s="2" t="s">
        <v>1103</v>
      </c>
      <c r="G609" s="2" t="s">
        <v>11</v>
      </c>
      <c r="H609" s="2" t="s">
        <v>31</v>
      </c>
      <c r="I609" s="2" t="s">
        <v>13</v>
      </c>
      <c r="J609" s="2" t="s">
        <v>1104</v>
      </c>
      <c r="K609" s="2" t="s">
        <v>1105</v>
      </c>
      <c r="L609" s="2" t="s">
        <v>10</v>
      </c>
      <c r="M609" s="2" t="s">
        <v>10</v>
      </c>
      <c r="N609" s="2">
        <v>1.1040000000000001</v>
      </c>
      <c r="O609" s="2" t="s">
        <v>755</v>
      </c>
    </row>
    <row r="610" spans="1:15" x14ac:dyDescent="0.25">
      <c r="A610" s="2" t="s">
        <v>756</v>
      </c>
      <c r="B610" s="2">
        <v>149</v>
      </c>
      <c r="C610" s="2" t="s">
        <v>10</v>
      </c>
      <c r="D610" s="2" t="s">
        <v>10</v>
      </c>
      <c r="E610" s="2" t="s">
        <v>1106</v>
      </c>
      <c r="F610" s="2" t="s">
        <v>1107</v>
      </c>
      <c r="G610" s="2" t="s">
        <v>11</v>
      </c>
      <c r="H610" s="2" t="s">
        <v>33</v>
      </c>
      <c r="I610" s="2" t="s">
        <v>13</v>
      </c>
      <c r="J610" s="2" t="s">
        <v>1108</v>
      </c>
      <c r="K610" s="2" t="s">
        <v>1109</v>
      </c>
      <c r="L610" s="2" t="s">
        <v>10</v>
      </c>
      <c r="M610" s="2" t="s">
        <v>10</v>
      </c>
      <c r="N610" s="2">
        <v>48</v>
      </c>
      <c r="O610" s="2" t="s">
        <v>757</v>
      </c>
    </row>
    <row r="611" spans="1:15" x14ac:dyDescent="0.25">
      <c r="A611" s="2" t="s">
        <v>758</v>
      </c>
      <c r="B611" s="2">
        <v>3.395</v>
      </c>
      <c r="C611" s="2">
        <v>5</v>
      </c>
      <c r="D611" s="2" t="s">
        <v>873</v>
      </c>
      <c r="E611" s="2" t="s">
        <v>1110</v>
      </c>
      <c r="F611" s="2" t="s">
        <v>1111</v>
      </c>
      <c r="G611" s="2" t="s">
        <v>11</v>
      </c>
      <c r="H611" s="2" t="s">
        <v>35</v>
      </c>
      <c r="I611" s="2" t="s">
        <v>13</v>
      </c>
      <c r="J611" s="2" t="s">
        <v>1112</v>
      </c>
      <c r="K611" s="2" t="s">
        <v>902</v>
      </c>
      <c r="L611" s="2" t="s">
        <v>10</v>
      </c>
      <c r="M611" s="2" t="s">
        <v>10</v>
      </c>
      <c r="N611" s="2">
        <v>3.0289999999999999</v>
      </c>
      <c r="O611" s="2" t="s">
        <v>759</v>
      </c>
    </row>
    <row r="612" spans="1:15" x14ac:dyDescent="0.25">
      <c r="A612" s="2" t="s">
        <v>760</v>
      </c>
      <c r="B612" s="2">
        <v>126</v>
      </c>
      <c r="C612" s="2" t="s">
        <v>10</v>
      </c>
      <c r="D612" s="2" t="s">
        <v>10</v>
      </c>
      <c r="E612" s="2" t="s">
        <v>1113</v>
      </c>
      <c r="F612" s="2" t="s">
        <v>1114</v>
      </c>
      <c r="G612" s="2" t="s">
        <v>11</v>
      </c>
      <c r="H612" s="2" t="s">
        <v>37</v>
      </c>
      <c r="I612" s="2" t="s">
        <v>13</v>
      </c>
      <c r="J612" s="2" t="s">
        <v>1115</v>
      </c>
      <c r="K612" s="2" t="s">
        <v>1116</v>
      </c>
      <c r="L612" s="2" t="s">
        <v>10</v>
      </c>
      <c r="M612" s="2" t="s">
        <v>10</v>
      </c>
      <c r="N612" s="2">
        <v>1</v>
      </c>
      <c r="O612" s="2" t="s">
        <v>761</v>
      </c>
    </row>
    <row r="613" spans="1:15" x14ac:dyDescent="0.25">
      <c r="A613" s="2" t="s">
        <v>762</v>
      </c>
      <c r="B613" s="2">
        <v>1.4690000000000001</v>
      </c>
      <c r="C613" s="2">
        <v>1</v>
      </c>
      <c r="D613" s="2" t="s">
        <v>874</v>
      </c>
      <c r="E613" s="2" t="s">
        <v>1117</v>
      </c>
      <c r="F613" s="2" t="s">
        <v>1118</v>
      </c>
      <c r="G613" s="2" t="s">
        <v>11</v>
      </c>
      <c r="H613" s="2" t="s">
        <v>39</v>
      </c>
      <c r="I613" s="2" t="s">
        <v>13</v>
      </c>
      <c r="J613" s="2" t="s">
        <v>1119</v>
      </c>
      <c r="K613" s="2" t="s">
        <v>1120</v>
      </c>
      <c r="L613" s="2" t="s">
        <v>10</v>
      </c>
      <c r="M613" s="2" t="s">
        <v>10</v>
      </c>
      <c r="N613" s="2" t="s">
        <v>10</v>
      </c>
      <c r="O613" s="2" t="s">
        <v>763</v>
      </c>
    </row>
    <row r="614" spans="1:15" x14ac:dyDescent="0.25">
      <c r="A614" s="2" t="s">
        <v>764</v>
      </c>
      <c r="B614" s="2">
        <v>75</v>
      </c>
      <c r="C614" s="2" t="s">
        <v>10</v>
      </c>
      <c r="D614" s="2" t="s">
        <v>10</v>
      </c>
      <c r="E614" s="2" t="s">
        <v>1121</v>
      </c>
      <c r="F614" s="2" t="s">
        <v>1122</v>
      </c>
      <c r="G614" s="2" t="s">
        <v>11</v>
      </c>
      <c r="H614" s="2" t="s">
        <v>42</v>
      </c>
      <c r="I614" s="2" t="s">
        <v>13</v>
      </c>
      <c r="J614" s="2" t="s">
        <v>1123</v>
      </c>
      <c r="K614" s="2" t="s">
        <v>1124</v>
      </c>
      <c r="L614" s="2" t="s">
        <v>10</v>
      </c>
      <c r="M614" s="2" t="s">
        <v>10</v>
      </c>
      <c r="N614" s="2" t="s">
        <v>10</v>
      </c>
      <c r="O614" s="2" t="s">
        <v>765</v>
      </c>
    </row>
    <row r="615" spans="1:15" x14ac:dyDescent="0.25">
      <c r="A615" s="2" t="s">
        <v>766</v>
      </c>
      <c r="B615" s="2">
        <v>949</v>
      </c>
      <c r="C615" s="2" t="s">
        <v>10</v>
      </c>
      <c r="D615" s="2" t="s">
        <v>10</v>
      </c>
      <c r="E615" s="2" t="s">
        <v>1125</v>
      </c>
      <c r="F615" s="2" t="s">
        <v>1126</v>
      </c>
      <c r="G615" s="2" t="s">
        <v>11</v>
      </c>
      <c r="H615" s="2" t="s">
        <v>44</v>
      </c>
      <c r="I615" s="2" t="s">
        <v>13</v>
      </c>
      <c r="J615" s="2" t="s">
        <v>1127</v>
      </c>
      <c r="K615" s="2" t="s">
        <v>1128</v>
      </c>
      <c r="L615" s="2" t="s">
        <v>10</v>
      </c>
      <c r="M615" s="2" t="s">
        <v>10</v>
      </c>
      <c r="N615" s="2" t="s">
        <v>10</v>
      </c>
      <c r="O615" s="2" t="s">
        <v>767</v>
      </c>
    </row>
    <row r="616" spans="1:15" x14ac:dyDescent="0.25">
      <c r="A616" s="2" t="s">
        <v>768</v>
      </c>
      <c r="B616" s="2">
        <v>580</v>
      </c>
      <c r="C616" s="2">
        <v>10</v>
      </c>
      <c r="D616" s="2" t="s">
        <v>531</v>
      </c>
      <c r="E616" s="2" t="s">
        <v>1129</v>
      </c>
      <c r="F616" s="2" t="s">
        <v>1130</v>
      </c>
      <c r="G616" s="2" t="s">
        <v>11</v>
      </c>
      <c r="H616" s="2" t="s">
        <v>46</v>
      </c>
      <c r="I616" s="2" t="s">
        <v>13</v>
      </c>
      <c r="J616" s="2" t="s">
        <v>1131</v>
      </c>
      <c r="K616" s="2" t="s">
        <v>1132</v>
      </c>
      <c r="L616" s="2" t="s">
        <v>10</v>
      </c>
      <c r="M616" s="2" t="s">
        <v>10</v>
      </c>
      <c r="N616" s="2" t="s">
        <v>10</v>
      </c>
      <c r="O616" s="2" t="s">
        <v>769</v>
      </c>
    </row>
    <row r="617" spans="1:15" x14ac:dyDescent="0.25">
      <c r="A617" s="2" t="s">
        <v>770</v>
      </c>
      <c r="B617" s="2">
        <v>551</v>
      </c>
      <c r="C617" s="2">
        <v>8</v>
      </c>
      <c r="D617" s="2" t="s">
        <v>615</v>
      </c>
      <c r="E617" s="2" t="s">
        <v>1041</v>
      </c>
      <c r="F617" s="2" t="s">
        <v>615</v>
      </c>
      <c r="G617" s="2" t="s">
        <v>11</v>
      </c>
      <c r="H617" s="2" t="s">
        <v>47</v>
      </c>
      <c r="I617" s="2" t="s">
        <v>13</v>
      </c>
      <c r="J617" s="2" t="s">
        <v>1133</v>
      </c>
      <c r="K617" s="2" t="s">
        <v>1134</v>
      </c>
      <c r="L617" s="2" t="s">
        <v>10</v>
      </c>
      <c r="M617" s="2" t="s">
        <v>10</v>
      </c>
      <c r="N617" s="2" t="s">
        <v>10</v>
      </c>
      <c r="O617" s="2" t="s">
        <v>771</v>
      </c>
    </row>
    <row r="618" spans="1:15" x14ac:dyDescent="0.25">
      <c r="A618" s="2" t="s">
        <v>772</v>
      </c>
      <c r="B618" s="2">
        <v>1.9770000000000001</v>
      </c>
      <c r="C618" s="2" t="s">
        <v>10</v>
      </c>
      <c r="D618" s="2" t="s">
        <v>10</v>
      </c>
      <c r="E618" s="2" t="s">
        <v>1135</v>
      </c>
      <c r="F618" s="2" t="s">
        <v>1136</v>
      </c>
      <c r="G618" s="2" t="s">
        <v>11</v>
      </c>
      <c r="H618" s="2" t="s">
        <v>48</v>
      </c>
      <c r="I618" s="2" t="s">
        <v>13</v>
      </c>
      <c r="J618" s="2" t="s">
        <v>1137</v>
      </c>
      <c r="K618" s="2" t="s">
        <v>1138</v>
      </c>
      <c r="L618" s="2" t="s">
        <v>10</v>
      </c>
      <c r="M618" s="2" t="s">
        <v>10</v>
      </c>
      <c r="N618" s="2">
        <v>5</v>
      </c>
      <c r="O618" s="2" t="s">
        <v>773</v>
      </c>
    </row>
    <row r="619" spans="1:15" x14ac:dyDescent="0.25">
      <c r="A619" s="2" t="s">
        <v>774</v>
      </c>
      <c r="B619" s="2">
        <v>95</v>
      </c>
      <c r="C619" s="2" t="s">
        <v>10</v>
      </c>
      <c r="D619" s="2" t="s">
        <v>10</v>
      </c>
      <c r="E619" s="2" t="s">
        <v>1139</v>
      </c>
      <c r="F619" s="2" t="s">
        <v>1140</v>
      </c>
      <c r="G619" s="2" t="s">
        <v>11</v>
      </c>
      <c r="H619" s="2" t="s">
        <v>49</v>
      </c>
      <c r="I619" s="2" t="s">
        <v>13</v>
      </c>
      <c r="J619" s="2" t="s">
        <v>10</v>
      </c>
      <c r="K619" s="2" t="s">
        <v>10</v>
      </c>
      <c r="L619" s="2" t="s">
        <v>10</v>
      </c>
      <c r="M619" s="2" t="s">
        <v>10</v>
      </c>
      <c r="N619" s="2" t="s">
        <v>10</v>
      </c>
      <c r="O619" s="2" t="s">
        <v>775</v>
      </c>
    </row>
    <row r="620" spans="1:15" x14ac:dyDescent="0.25">
      <c r="A620" s="2" t="s">
        <v>776</v>
      </c>
      <c r="B620" s="2">
        <v>1.3640000000000001</v>
      </c>
      <c r="C620" s="2" t="s">
        <v>10</v>
      </c>
      <c r="D620" s="2" t="s">
        <v>10</v>
      </c>
      <c r="E620" s="2" t="s">
        <v>10</v>
      </c>
      <c r="F620" s="2" t="s">
        <v>1141</v>
      </c>
      <c r="G620" s="2" t="s">
        <v>11</v>
      </c>
      <c r="H620" s="2" t="s">
        <v>50</v>
      </c>
      <c r="I620" s="2" t="s">
        <v>13</v>
      </c>
      <c r="J620" s="2" t="s">
        <v>10</v>
      </c>
      <c r="K620" s="2" t="s">
        <v>10</v>
      </c>
      <c r="L620" s="2" t="s">
        <v>10</v>
      </c>
      <c r="M620" s="2" t="s">
        <v>10</v>
      </c>
      <c r="N620" s="2" t="s">
        <v>10</v>
      </c>
      <c r="O620" s="2" t="s">
        <v>777</v>
      </c>
    </row>
    <row r="621" spans="1:15" x14ac:dyDescent="0.25">
      <c r="A621" s="2" t="s">
        <v>778</v>
      </c>
      <c r="B621" s="2">
        <v>201</v>
      </c>
      <c r="C621" s="2" t="s">
        <v>10</v>
      </c>
      <c r="D621" s="2" t="s">
        <v>10</v>
      </c>
      <c r="E621" s="2" t="s">
        <v>45</v>
      </c>
      <c r="F621" s="2" t="s">
        <v>66</v>
      </c>
      <c r="G621" s="2" t="s">
        <v>11</v>
      </c>
      <c r="H621" s="2" t="s">
        <v>51</v>
      </c>
      <c r="I621" s="2" t="s">
        <v>13</v>
      </c>
      <c r="J621" s="2" t="s">
        <v>10</v>
      </c>
      <c r="K621" s="2" t="s">
        <v>10</v>
      </c>
      <c r="L621" s="2" t="s">
        <v>10</v>
      </c>
      <c r="M621" s="2" t="s">
        <v>10</v>
      </c>
      <c r="N621" s="2" t="s">
        <v>10</v>
      </c>
      <c r="O621" s="2" t="s">
        <v>779</v>
      </c>
    </row>
    <row r="622" spans="1:15" x14ac:dyDescent="0.25">
      <c r="A622" s="2" t="s">
        <v>20</v>
      </c>
      <c r="B622" s="2">
        <v>172</v>
      </c>
      <c r="C622" s="2" t="s">
        <v>10</v>
      </c>
      <c r="D622" s="2" t="s">
        <v>10</v>
      </c>
      <c r="E622" s="2" t="s">
        <v>10</v>
      </c>
      <c r="F622" s="2" t="s">
        <v>10</v>
      </c>
      <c r="G622" s="2" t="s">
        <v>11</v>
      </c>
      <c r="H622" s="2" t="s">
        <v>53</v>
      </c>
      <c r="I622" s="2" t="s">
        <v>13</v>
      </c>
      <c r="J622" s="2" t="s">
        <v>10</v>
      </c>
      <c r="K622" s="2" t="s">
        <v>10</v>
      </c>
      <c r="L622" s="2" t="s">
        <v>10</v>
      </c>
      <c r="M622" s="2" t="s">
        <v>10</v>
      </c>
      <c r="N622" s="2" t="s">
        <v>10</v>
      </c>
      <c r="O622" s="2" t="s">
        <v>780</v>
      </c>
    </row>
    <row r="623" spans="1:15" x14ac:dyDescent="0.25">
      <c r="A623" s="2" t="s">
        <v>14</v>
      </c>
      <c r="B623" s="2" t="s">
        <v>10</v>
      </c>
      <c r="C623" s="2" t="s">
        <v>10</v>
      </c>
      <c r="D623" s="2" t="s">
        <v>10</v>
      </c>
      <c r="E623" s="2" t="s">
        <v>10</v>
      </c>
      <c r="F623" s="2" t="s">
        <v>10</v>
      </c>
      <c r="G623" s="2" t="s">
        <v>11</v>
      </c>
      <c r="H623" s="2" t="s">
        <v>71</v>
      </c>
      <c r="I623" s="2" t="s">
        <v>13</v>
      </c>
      <c r="J623" s="2" t="s">
        <v>10</v>
      </c>
      <c r="K623" s="2" t="s">
        <v>10</v>
      </c>
      <c r="L623" s="2" t="s">
        <v>10</v>
      </c>
      <c r="M623" s="2" t="s">
        <v>10</v>
      </c>
      <c r="N623" s="2" t="s">
        <v>10</v>
      </c>
      <c r="O623" s="2" t="s">
        <v>781</v>
      </c>
    </row>
    <row r="624" spans="1:15" x14ac:dyDescent="0.25">
      <c r="A624" s="2" t="s">
        <v>14</v>
      </c>
      <c r="B624" s="2" t="s">
        <v>10</v>
      </c>
      <c r="C624" s="2" t="s">
        <v>10</v>
      </c>
      <c r="D624" s="2" t="s">
        <v>10</v>
      </c>
      <c r="E624" s="2" t="s">
        <v>10</v>
      </c>
      <c r="F624" s="2" t="s">
        <v>10</v>
      </c>
      <c r="G624" s="2" t="s">
        <v>11</v>
      </c>
      <c r="H624" s="2" t="s">
        <v>72</v>
      </c>
      <c r="I624" s="2" t="s">
        <v>13</v>
      </c>
      <c r="J624" s="2" t="s">
        <v>10</v>
      </c>
      <c r="K624" s="2" t="s">
        <v>10</v>
      </c>
      <c r="L624" s="2" t="s">
        <v>10</v>
      </c>
      <c r="M624" s="2" t="s">
        <v>10</v>
      </c>
      <c r="N624" s="2">
        <v>280</v>
      </c>
      <c r="O624" s="2" t="s">
        <v>782</v>
      </c>
    </row>
    <row r="625" spans="1:15" x14ac:dyDescent="0.25">
      <c r="A625" s="2" t="s">
        <v>783</v>
      </c>
    </row>
    <row r="626" spans="1:15" x14ac:dyDescent="0.25">
      <c r="A626" s="2" t="s">
        <v>0</v>
      </c>
      <c r="I626" s="2" t="s">
        <v>1</v>
      </c>
    </row>
    <row r="627" spans="1:15" x14ac:dyDescent="0.25">
      <c r="A627" s="2" t="s">
        <v>2</v>
      </c>
      <c r="B627" s="2" t="s">
        <v>3</v>
      </c>
      <c r="C627" s="2" t="s">
        <v>4</v>
      </c>
      <c r="D627" s="2" t="s">
        <v>6</v>
      </c>
      <c r="E627" s="2" t="s">
        <v>7</v>
      </c>
      <c r="F627" s="2" t="s">
        <v>8</v>
      </c>
      <c r="H627" s="2" t="s">
        <v>9</v>
      </c>
      <c r="J627" s="2" t="s">
        <v>7</v>
      </c>
      <c r="K627" s="2" t="s">
        <v>8</v>
      </c>
      <c r="L627" s="2" t="s">
        <v>6</v>
      </c>
      <c r="M627" s="2" t="s">
        <v>4</v>
      </c>
      <c r="N627" s="2" t="s">
        <v>3</v>
      </c>
      <c r="O627" s="2" t="s">
        <v>2</v>
      </c>
    </row>
    <row r="628" spans="1:15" x14ac:dyDescent="0.25">
      <c r="C628" s="2" t="s">
        <v>5</v>
      </c>
      <c r="M628" s="2" t="s">
        <v>5</v>
      </c>
    </row>
    <row r="630" spans="1:15" x14ac:dyDescent="0.25">
      <c r="A630" s="2" t="s">
        <v>784</v>
      </c>
      <c r="B630" s="2">
        <v>608</v>
      </c>
      <c r="C630" s="2" t="s">
        <v>10</v>
      </c>
      <c r="D630" s="2" t="s">
        <v>10</v>
      </c>
      <c r="E630" s="2" t="s">
        <v>10</v>
      </c>
      <c r="F630" s="2" t="s">
        <v>10</v>
      </c>
      <c r="G630" s="2" t="s">
        <v>11</v>
      </c>
      <c r="H630" s="2" t="s">
        <v>55</v>
      </c>
      <c r="I630" s="2" t="s">
        <v>13</v>
      </c>
      <c r="J630" s="2" t="s">
        <v>10</v>
      </c>
      <c r="K630" s="2" t="s">
        <v>10</v>
      </c>
      <c r="L630" s="2" t="s">
        <v>10</v>
      </c>
      <c r="M630" s="2" t="s">
        <v>10</v>
      </c>
      <c r="N630" s="2">
        <v>525</v>
      </c>
      <c r="O630" s="2" t="s">
        <v>14</v>
      </c>
    </row>
    <row r="631" spans="1:15" x14ac:dyDescent="0.25">
      <c r="A631" s="2" t="s">
        <v>785</v>
      </c>
      <c r="B631" s="2">
        <v>650</v>
      </c>
      <c r="C631" s="2" t="s">
        <v>10</v>
      </c>
      <c r="D631" s="2" t="s">
        <v>10</v>
      </c>
      <c r="E631" s="2" t="s">
        <v>10</v>
      </c>
      <c r="F631" s="2" t="s">
        <v>10</v>
      </c>
      <c r="G631" s="2" t="s">
        <v>11</v>
      </c>
      <c r="H631" s="2" t="s">
        <v>56</v>
      </c>
      <c r="I631" s="2" t="s">
        <v>13</v>
      </c>
      <c r="J631" s="2" t="s">
        <v>10</v>
      </c>
      <c r="K631" s="2" t="s">
        <v>10</v>
      </c>
      <c r="L631" s="2" t="s">
        <v>10</v>
      </c>
      <c r="M631" s="2" t="s">
        <v>10</v>
      </c>
      <c r="N631" s="2">
        <v>681</v>
      </c>
      <c r="O631" s="2" t="s">
        <v>786</v>
      </c>
    </row>
    <row r="632" spans="1:15" x14ac:dyDescent="0.25">
      <c r="A632" s="2" t="s">
        <v>787</v>
      </c>
      <c r="B632" s="2" t="s">
        <v>10</v>
      </c>
      <c r="C632" s="2" t="s">
        <v>10</v>
      </c>
      <c r="D632" s="2" t="s">
        <v>10</v>
      </c>
      <c r="E632" s="2" t="s">
        <v>10</v>
      </c>
      <c r="F632" s="2" t="s">
        <v>10</v>
      </c>
      <c r="G632" s="2" t="s">
        <v>11</v>
      </c>
      <c r="H632" s="2" t="s">
        <v>58</v>
      </c>
      <c r="I632" s="2" t="s">
        <v>13</v>
      </c>
      <c r="J632" s="2" t="s">
        <v>10</v>
      </c>
      <c r="K632" s="2" t="s">
        <v>10</v>
      </c>
      <c r="L632" s="2" t="s">
        <v>10</v>
      </c>
      <c r="M632" s="2" t="s">
        <v>10</v>
      </c>
      <c r="N632" s="2">
        <v>6.2869999999999999</v>
      </c>
      <c r="O632" s="2" t="s">
        <v>788</v>
      </c>
    </row>
    <row r="633" spans="1:15" x14ac:dyDescent="0.25">
      <c r="A633" s="2" t="s">
        <v>789</v>
      </c>
      <c r="B633" s="2">
        <v>400</v>
      </c>
      <c r="C633" s="2" t="s">
        <v>10</v>
      </c>
      <c r="D633" s="2" t="s">
        <v>10</v>
      </c>
      <c r="E633" s="2" t="s">
        <v>10</v>
      </c>
      <c r="F633" s="2" t="s">
        <v>10</v>
      </c>
      <c r="G633" s="2" t="s">
        <v>11</v>
      </c>
      <c r="H633" s="2" t="s">
        <v>59</v>
      </c>
      <c r="I633" s="2" t="s">
        <v>13</v>
      </c>
      <c r="J633" s="2" t="s">
        <v>10</v>
      </c>
      <c r="K633" s="2" t="s">
        <v>10</v>
      </c>
      <c r="L633" s="2" t="s">
        <v>10</v>
      </c>
      <c r="M633" s="2" t="s">
        <v>10</v>
      </c>
      <c r="N633" s="2">
        <v>655</v>
      </c>
      <c r="O633" s="2" t="s">
        <v>790</v>
      </c>
    </row>
    <row r="634" spans="1:15" x14ac:dyDescent="0.25">
      <c r="A634" s="2" t="s">
        <v>791</v>
      </c>
      <c r="B634" s="2">
        <v>2</v>
      </c>
      <c r="C634" s="2" t="s">
        <v>10</v>
      </c>
      <c r="D634" s="2" t="s">
        <v>10</v>
      </c>
      <c r="E634" s="2" t="s">
        <v>10</v>
      </c>
      <c r="F634" s="2" t="s">
        <v>10</v>
      </c>
      <c r="G634" s="2" t="s">
        <v>11</v>
      </c>
      <c r="H634" s="2" t="s">
        <v>60</v>
      </c>
      <c r="I634" s="2" t="s">
        <v>13</v>
      </c>
      <c r="J634" s="2" t="s">
        <v>10</v>
      </c>
      <c r="K634" s="2" t="s">
        <v>10</v>
      </c>
      <c r="L634" s="2" t="s">
        <v>10</v>
      </c>
      <c r="M634" s="2" t="s">
        <v>10</v>
      </c>
      <c r="N634" s="2">
        <v>188</v>
      </c>
      <c r="O634" s="2" t="s">
        <v>792</v>
      </c>
    </row>
    <row r="635" spans="1:15" x14ac:dyDescent="0.25">
      <c r="A635" s="2" t="s">
        <v>793</v>
      </c>
      <c r="B635" s="2">
        <v>2.25</v>
      </c>
      <c r="C635" s="2" t="s">
        <v>10</v>
      </c>
      <c r="D635" s="2" t="s">
        <v>10</v>
      </c>
      <c r="E635" s="2" t="s">
        <v>10</v>
      </c>
      <c r="F635" s="2" t="s">
        <v>10</v>
      </c>
      <c r="G635" s="2" t="s">
        <v>11</v>
      </c>
      <c r="H635" s="2" t="s">
        <v>61</v>
      </c>
      <c r="I635" s="2" t="s">
        <v>13</v>
      </c>
      <c r="J635" s="2" t="s">
        <v>10</v>
      </c>
      <c r="K635" s="2" t="s">
        <v>10</v>
      </c>
      <c r="L635" s="2" t="s">
        <v>10</v>
      </c>
      <c r="M635" s="2" t="s">
        <v>10</v>
      </c>
      <c r="N635" s="2">
        <v>4.6680000000000001</v>
      </c>
      <c r="O635" s="2" t="s">
        <v>794</v>
      </c>
    </row>
    <row r="636" spans="1:15" x14ac:dyDescent="0.25">
      <c r="A636" s="2" t="s">
        <v>795</v>
      </c>
      <c r="B636" s="2">
        <v>900</v>
      </c>
      <c r="C636" s="2" t="s">
        <v>10</v>
      </c>
      <c r="D636" s="2" t="s">
        <v>10</v>
      </c>
      <c r="E636" s="2" t="s">
        <v>10</v>
      </c>
      <c r="F636" s="2" t="s">
        <v>10</v>
      </c>
      <c r="G636" s="2" t="s">
        <v>11</v>
      </c>
      <c r="H636" s="2" t="s">
        <v>12</v>
      </c>
      <c r="I636" s="2" t="s">
        <v>13</v>
      </c>
      <c r="J636" s="2" t="s">
        <v>10</v>
      </c>
      <c r="K636" s="2" t="s">
        <v>10</v>
      </c>
      <c r="L636" s="2" t="s">
        <v>10</v>
      </c>
      <c r="M636" s="2" t="s">
        <v>10</v>
      </c>
      <c r="N636" s="2">
        <v>4.3920000000000003</v>
      </c>
      <c r="O636" s="2" t="s">
        <v>796</v>
      </c>
    </row>
    <row r="637" spans="1:15" x14ac:dyDescent="0.25">
      <c r="A637" s="2" t="s">
        <v>797</v>
      </c>
      <c r="B637" s="2" t="s">
        <v>10</v>
      </c>
      <c r="C637" s="2" t="s">
        <v>10</v>
      </c>
      <c r="D637" s="2" t="s">
        <v>10</v>
      </c>
      <c r="E637" s="2" t="s">
        <v>10</v>
      </c>
      <c r="F637" s="2" t="s">
        <v>10</v>
      </c>
      <c r="G637" s="2" t="s">
        <v>11</v>
      </c>
      <c r="H637" s="2" t="s">
        <v>62</v>
      </c>
      <c r="I637" s="2" t="s">
        <v>13</v>
      </c>
      <c r="J637" s="2" t="s">
        <v>1142</v>
      </c>
      <c r="K637" s="2" t="s">
        <v>1143</v>
      </c>
      <c r="L637" s="2" t="s">
        <v>528</v>
      </c>
      <c r="M637" s="2">
        <v>50</v>
      </c>
      <c r="N637" s="2">
        <v>999</v>
      </c>
      <c r="O637" s="2" t="s">
        <v>527</v>
      </c>
    </row>
    <row r="638" spans="1:15" x14ac:dyDescent="0.25">
      <c r="A638" s="2" t="s">
        <v>798</v>
      </c>
      <c r="B638" s="2">
        <v>1.5</v>
      </c>
      <c r="C638" s="2" t="s">
        <v>10</v>
      </c>
      <c r="D638" s="2" t="s">
        <v>10</v>
      </c>
      <c r="E638" s="2" t="s">
        <v>10</v>
      </c>
      <c r="F638" s="2" t="s">
        <v>10</v>
      </c>
      <c r="G638" s="2" t="s">
        <v>11</v>
      </c>
      <c r="H638" s="2" t="s">
        <v>15</v>
      </c>
      <c r="I638" s="2" t="s">
        <v>13</v>
      </c>
      <c r="J638" s="2" t="s">
        <v>1144</v>
      </c>
      <c r="K638" s="2" t="s">
        <v>600</v>
      </c>
      <c r="L638" s="2" t="s">
        <v>10</v>
      </c>
      <c r="M638" s="2" t="s">
        <v>10</v>
      </c>
      <c r="N638" s="2">
        <v>2.9780000000000002</v>
      </c>
      <c r="O638" s="2" t="s">
        <v>799</v>
      </c>
    </row>
    <row r="639" spans="1:15" x14ac:dyDescent="0.25">
      <c r="A639" s="2" t="s">
        <v>800</v>
      </c>
      <c r="B639" s="2" t="s">
        <v>10</v>
      </c>
      <c r="C639" s="2" t="s">
        <v>10</v>
      </c>
      <c r="D639" s="2" t="s">
        <v>10</v>
      </c>
      <c r="E639" s="2" t="s">
        <v>10</v>
      </c>
      <c r="F639" s="2" t="s">
        <v>10</v>
      </c>
      <c r="G639" s="2" t="s">
        <v>11</v>
      </c>
      <c r="H639" s="2" t="s">
        <v>64</v>
      </c>
      <c r="I639" s="2" t="s">
        <v>13</v>
      </c>
      <c r="J639" s="2" t="s">
        <v>1145</v>
      </c>
      <c r="K639" s="2" t="s">
        <v>937</v>
      </c>
      <c r="L639" s="2" t="s">
        <v>10</v>
      </c>
      <c r="M639" s="2" t="s">
        <v>10</v>
      </c>
      <c r="N639" s="2">
        <v>3.1059999999999999</v>
      </c>
      <c r="O639" s="2" t="s">
        <v>801</v>
      </c>
    </row>
    <row r="640" spans="1:15" x14ac:dyDescent="0.25">
      <c r="A640" s="2" t="s">
        <v>802</v>
      </c>
      <c r="B640" s="2">
        <v>740</v>
      </c>
      <c r="C640" s="2" t="s">
        <v>10</v>
      </c>
      <c r="D640" s="2" t="s">
        <v>10</v>
      </c>
      <c r="E640" s="2" t="s">
        <v>10</v>
      </c>
      <c r="F640" s="2" t="s">
        <v>10</v>
      </c>
      <c r="G640" s="2" t="s">
        <v>11</v>
      </c>
      <c r="H640" s="2" t="s">
        <v>16</v>
      </c>
      <c r="I640" s="2" t="s">
        <v>13</v>
      </c>
      <c r="J640" s="2" t="s">
        <v>1146</v>
      </c>
      <c r="K640" s="2" t="s">
        <v>899</v>
      </c>
      <c r="L640" s="2" t="s">
        <v>740</v>
      </c>
      <c r="M640" s="2">
        <v>50</v>
      </c>
      <c r="N640" s="2">
        <v>5.2039999999999997</v>
      </c>
      <c r="O640" s="2" t="s">
        <v>803</v>
      </c>
    </row>
    <row r="641" spans="1:15" x14ac:dyDescent="0.25">
      <c r="A641" s="2" t="s">
        <v>804</v>
      </c>
      <c r="B641" s="2" t="s">
        <v>10</v>
      </c>
      <c r="C641" s="2" t="s">
        <v>10</v>
      </c>
      <c r="D641" s="2" t="s">
        <v>10</v>
      </c>
      <c r="E641" s="2" t="s">
        <v>10</v>
      </c>
      <c r="F641" s="2" t="s">
        <v>10</v>
      </c>
      <c r="G641" s="2" t="s">
        <v>11</v>
      </c>
      <c r="H641" s="2" t="s">
        <v>17</v>
      </c>
      <c r="I641" s="2" t="s">
        <v>13</v>
      </c>
      <c r="J641" s="2" t="s">
        <v>1147</v>
      </c>
      <c r="K641" s="2" t="s">
        <v>996</v>
      </c>
      <c r="L641" s="2" t="s">
        <v>10</v>
      </c>
      <c r="M641" s="2" t="s">
        <v>10</v>
      </c>
      <c r="N641" s="2">
        <v>4.1399999999999997</v>
      </c>
      <c r="O641" s="2" t="s">
        <v>526</v>
      </c>
    </row>
    <row r="642" spans="1:15" x14ac:dyDescent="0.25">
      <c r="A642" s="2" t="s">
        <v>805</v>
      </c>
      <c r="B642" s="2" t="s">
        <v>10</v>
      </c>
      <c r="C642" s="2" t="s">
        <v>10</v>
      </c>
      <c r="D642" s="2" t="s">
        <v>10</v>
      </c>
      <c r="E642" s="2" t="s">
        <v>10</v>
      </c>
      <c r="F642" s="2" t="s">
        <v>10</v>
      </c>
      <c r="G642" s="2" t="s">
        <v>11</v>
      </c>
      <c r="H642" s="2" t="s">
        <v>18</v>
      </c>
      <c r="I642" s="2" t="s">
        <v>13</v>
      </c>
      <c r="J642" s="2" t="s">
        <v>1148</v>
      </c>
      <c r="K642" s="2" t="s">
        <v>1149</v>
      </c>
      <c r="L642" s="2" t="s">
        <v>691</v>
      </c>
      <c r="M642" s="2">
        <v>2</v>
      </c>
      <c r="N642" s="2">
        <v>6.1180000000000003</v>
      </c>
      <c r="O642" s="2" t="s">
        <v>806</v>
      </c>
    </row>
    <row r="643" spans="1:15" x14ac:dyDescent="0.25">
      <c r="A643" s="2" t="s">
        <v>807</v>
      </c>
      <c r="B643" s="2">
        <v>501</v>
      </c>
      <c r="C643" s="2" t="s">
        <v>10</v>
      </c>
      <c r="D643" s="2" t="s">
        <v>10</v>
      </c>
      <c r="E643" s="2" t="s">
        <v>10</v>
      </c>
      <c r="F643" s="2" t="s">
        <v>10</v>
      </c>
      <c r="G643" s="2" t="s">
        <v>11</v>
      </c>
      <c r="H643" s="2" t="s">
        <v>21</v>
      </c>
      <c r="I643" s="2" t="s">
        <v>13</v>
      </c>
      <c r="J643" s="2" t="s">
        <v>1150</v>
      </c>
      <c r="K643" s="2" t="s">
        <v>1151</v>
      </c>
      <c r="L643" s="2" t="s">
        <v>10</v>
      </c>
      <c r="M643" s="2" t="s">
        <v>10</v>
      </c>
      <c r="N643" s="2">
        <v>2.5009999999999999</v>
      </c>
      <c r="O643" s="2" t="s">
        <v>808</v>
      </c>
    </row>
    <row r="644" spans="1:15" x14ac:dyDescent="0.25">
      <c r="A644" s="2" t="s">
        <v>809</v>
      </c>
      <c r="B644" s="2" t="s">
        <v>10</v>
      </c>
      <c r="C644" s="2" t="s">
        <v>10</v>
      </c>
      <c r="D644" s="2" t="s">
        <v>10</v>
      </c>
      <c r="E644" s="2" t="s">
        <v>10</v>
      </c>
      <c r="F644" s="2" t="s">
        <v>10</v>
      </c>
      <c r="G644" s="2" t="s">
        <v>11</v>
      </c>
      <c r="H644" s="2" t="s">
        <v>70</v>
      </c>
      <c r="I644" s="2" t="s">
        <v>13</v>
      </c>
      <c r="J644" s="2" t="s">
        <v>950</v>
      </c>
      <c r="K644" s="2" t="s">
        <v>1152</v>
      </c>
      <c r="L644" s="2" t="s">
        <v>10</v>
      </c>
      <c r="M644" s="2" t="s">
        <v>10</v>
      </c>
      <c r="N644" s="2">
        <v>2</v>
      </c>
      <c r="O644" s="2" t="s">
        <v>810</v>
      </c>
    </row>
    <row r="645" spans="1:15" x14ac:dyDescent="0.25">
      <c r="A645" s="2" t="s">
        <v>811</v>
      </c>
      <c r="B645" s="2">
        <v>963</v>
      </c>
      <c r="C645" s="2" t="s">
        <v>10</v>
      </c>
      <c r="D645" s="2" t="s">
        <v>10</v>
      </c>
      <c r="E645" s="2" t="s">
        <v>10</v>
      </c>
      <c r="F645" s="2" t="s">
        <v>10</v>
      </c>
      <c r="G645" s="2" t="s">
        <v>11</v>
      </c>
      <c r="H645" s="2" t="s">
        <v>22</v>
      </c>
      <c r="I645" s="2" t="s">
        <v>13</v>
      </c>
      <c r="J645" s="2" t="s">
        <v>1153</v>
      </c>
      <c r="K645" s="2" t="s">
        <v>1154</v>
      </c>
      <c r="L645" s="2" t="s">
        <v>10</v>
      </c>
      <c r="M645" s="2" t="s">
        <v>10</v>
      </c>
      <c r="N645" s="2">
        <v>5.33</v>
      </c>
      <c r="O645" s="2" t="s">
        <v>812</v>
      </c>
    </row>
    <row r="646" spans="1:15" x14ac:dyDescent="0.25">
      <c r="A646" s="2" t="s">
        <v>813</v>
      </c>
      <c r="B646" s="2">
        <v>30</v>
      </c>
      <c r="C646" s="2" t="s">
        <v>10</v>
      </c>
      <c r="D646" s="2" t="s">
        <v>10</v>
      </c>
      <c r="E646" s="2" t="s">
        <v>10</v>
      </c>
      <c r="F646" s="2" t="s">
        <v>10</v>
      </c>
      <c r="G646" s="2" t="s">
        <v>11</v>
      </c>
      <c r="H646" s="2" t="s">
        <v>24</v>
      </c>
      <c r="I646" s="2" t="s">
        <v>13</v>
      </c>
      <c r="J646" s="2" t="s">
        <v>1155</v>
      </c>
      <c r="K646" s="2" t="s">
        <v>1156</v>
      </c>
      <c r="L646" s="2" t="s">
        <v>1157</v>
      </c>
      <c r="M646" s="2">
        <v>4</v>
      </c>
      <c r="N646" s="2">
        <v>5</v>
      </c>
      <c r="O646" s="2" t="s">
        <v>814</v>
      </c>
    </row>
    <row r="647" spans="1:15" x14ac:dyDescent="0.25">
      <c r="A647" s="2" t="s">
        <v>815</v>
      </c>
      <c r="B647" s="2">
        <v>1</v>
      </c>
      <c r="C647" s="2" t="s">
        <v>10</v>
      </c>
      <c r="D647" s="2" t="s">
        <v>10</v>
      </c>
      <c r="E647" s="2" t="s">
        <v>1158</v>
      </c>
      <c r="F647" s="2" t="s">
        <v>1159</v>
      </c>
      <c r="G647" s="2" t="s">
        <v>11</v>
      </c>
      <c r="H647" s="2" t="s">
        <v>25</v>
      </c>
      <c r="I647" s="2" t="s">
        <v>13</v>
      </c>
      <c r="J647" s="2" t="s">
        <v>1160</v>
      </c>
      <c r="K647" s="2" t="s">
        <v>816</v>
      </c>
      <c r="L647" s="2" t="s">
        <v>10</v>
      </c>
      <c r="M647" s="2" t="s">
        <v>10</v>
      </c>
      <c r="N647" s="2">
        <v>137</v>
      </c>
      <c r="O647" s="2" t="s">
        <v>816</v>
      </c>
    </row>
    <row r="648" spans="1:15" x14ac:dyDescent="0.25">
      <c r="A648" s="2" t="s">
        <v>817</v>
      </c>
      <c r="B648" s="2">
        <v>1.258</v>
      </c>
      <c r="C648" s="2" t="s">
        <v>10</v>
      </c>
      <c r="D648" s="2" t="s">
        <v>10</v>
      </c>
      <c r="E648" s="2" t="s">
        <v>1161</v>
      </c>
      <c r="F648" s="2" t="s">
        <v>1162</v>
      </c>
      <c r="G648" s="2" t="s">
        <v>11</v>
      </c>
      <c r="H648" s="2" t="s">
        <v>26</v>
      </c>
      <c r="I648" s="2" t="s">
        <v>13</v>
      </c>
      <c r="J648" s="2" t="s">
        <v>1163</v>
      </c>
      <c r="K648" s="2" t="s">
        <v>1164</v>
      </c>
      <c r="L648" s="2" t="s">
        <v>1165</v>
      </c>
      <c r="M648" s="2">
        <v>6</v>
      </c>
      <c r="N648" s="2">
        <v>1.4219999999999999</v>
      </c>
      <c r="O648" s="2" t="s">
        <v>818</v>
      </c>
    </row>
    <row r="649" spans="1:15" x14ac:dyDescent="0.25">
      <c r="A649" s="2" t="s">
        <v>819</v>
      </c>
      <c r="B649" s="2">
        <v>3.032</v>
      </c>
      <c r="C649" s="2">
        <v>5</v>
      </c>
      <c r="D649" s="2" t="s">
        <v>1166</v>
      </c>
      <c r="E649" s="2" t="s">
        <v>1167</v>
      </c>
      <c r="F649" s="2" t="s">
        <v>1168</v>
      </c>
      <c r="G649" s="2" t="s">
        <v>11</v>
      </c>
      <c r="H649" s="2" t="s">
        <v>28</v>
      </c>
      <c r="I649" s="2" t="s">
        <v>13</v>
      </c>
      <c r="J649" s="2" t="s">
        <v>1169</v>
      </c>
      <c r="K649" s="2" t="s">
        <v>1170</v>
      </c>
      <c r="L649" s="2" t="s">
        <v>10</v>
      </c>
      <c r="M649" s="2" t="s">
        <v>10</v>
      </c>
      <c r="N649" s="2">
        <v>4.4569999999999999</v>
      </c>
      <c r="O649" s="2" t="s">
        <v>820</v>
      </c>
    </row>
    <row r="650" spans="1:15" x14ac:dyDescent="0.25">
      <c r="A650" s="2" t="s">
        <v>821</v>
      </c>
      <c r="B650" s="2" t="s">
        <v>10</v>
      </c>
      <c r="C650" s="2" t="s">
        <v>10</v>
      </c>
      <c r="D650" s="2" t="s">
        <v>10</v>
      </c>
      <c r="E650" s="2" t="s">
        <v>1171</v>
      </c>
      <c r="F650" s="2" t="s">
        <v>904</v>
      </c>
      <c r="G650" s="2" t="s">
        <v>11</v>
      </c>
      <c r="H650" s="2" t="s">
        <v>30</v>
      </c>
      <c r="I650" s="2" t="s">
        <v>13</v>
      </c>
      <c r="J650" s="2" t="s">
        <v>1172</v>
      </c>
      <c r="K650" s="2" t="s">
        <v>822</v>
      </c>
      <c r="L650" s="2" t="s">
        <v>10</v>
      </c>
      <c r="M650" s="2" t="s">
        <v>10</v>
      </c>
      <c r="N650" s="2">
        <v>6</v>
      </c>
      <c r="O650" s="2" t="s">
        <v>822</v>
      </c>
    </row>
    <row r="651" spans="1:15" x14ac:dyDescent="0.25">
      <c r="A651" s="2" t="s">
        <v>823</v>
      </c>
      <c r="B651" s="2">
        <v>870</v>
      </c>
      <c r="C651" s="2" t="s">
        <v>10</v>
      </c>
      <c r="D651" s="2" t="s">
        <v>10</v>
      </c>
      <c r="E651" s="2" t="s">
        <v>1173</v>
      </c>
      <c r="F651" s="2" t="s">
        <v>885</v>
      </c>
      <c r="G651" s="2" t="s">
        <v>11</v>
      </c>
      <c r="H651" s="2" t="s">
        <v>31</v>
      </c>
      <c r="I651" s="2" t="s">
        <v>13</v>
      </c>
      <c r="J651" s="2" t="s">
        <v>1174</v>
      </c>
      <c r="K651" s="2" t="s">
        <v>1175</v>
      </c>
      <c r="L651" s="2" t="s">
        <v>10</v>
      </c>
      <c r="M651" s="2" t="s">
        <v>10</v>
      </c>
      <c r="N651" s="2">
        <v>1.26</v>
      </c>
      <c r="O651" s="2" t="s">
        <v>824</v>
      </c>
    </row>
    <row r="652" spans="1:15" x14ac:dyDescent="0.25">
      <c r="A652" s="2" t="s">
        <v>825</v>
      </c>
      <c r="B652" s="2">
        <v>1.607</v>
      </c>
      <c r="C652" s="2" t="s">
        <v>10</v>
      </c>
      <c r="D652" s="2" t="s">
        <v>10</v>
      </c>
      <c r="E652" s="2" t="s">
        <v>1176</v>
      </c>
      <c r="F652" s="2" t="s">
        <v>1177</v>
      </c>
      <c r="G652" s="2" t="s">
        <v>11</v>
      </c>
      <c r="H652" s="2" t="s">
        <v>33</v>
      </c>
      <c r="I652" s="2" t="s">
        <v>13</v>
      </c>
      <c r="J652" s="2" t="s">
        <v>1178</v>
      </c>
      <c r="K652" s="2" t="s">
        <v>826</v>
      </c>
      <c r="L652" s="2" t="s">
        <v>10</v>
      </c>
      <c r="M652" s="2" t="s">
        <v>10</v>
      </c>
      <c r="N652" s="2">
        <v>533</v>
      </c>
      <c r="O652" s="2" t="s">
        <v>826</v>
      </c>
    </row>
    <row r="653" spans="1:15" x14ac:dyDescent="0.25">
      <c r="A653" s="2" t="s">
        <v>827</v>
      </c>
      <c r="B653" s="2">
        <v>843</v>
      </c>
      <c r="C653" s="2" t="s">
        <v>10</v>
      </c>
      <c r="D653" s="2" t="s">
        <v>10</v>
      </c>
      <c r="E653" s="2" t="s">
        <v>1124</v>
      </c>
      <c r="F653" s="2" t="s">
        <v>1179</v>
      </c>
      <c r="G653" s="2" t="s">
        <v>11</v>
      </c>
      <c r="H653" s="2" t="s">
        <v>35</v>
      </c>
      <c r="I653" s="2" t="s">
        <v>13</v>
      </c>
      <c r="J653" s="2" t="s">
        <v>1180</v>
      </c>
      <c r="K653" s="2" t="s">
        <v>1181</v>
      </c>
      <c r="L653" s="2" t="s">
        <v>10</v>
      </c>
      <c r="M653" s="2" t="s">
        <v>10</v>
      </c>
      <c r="N653" s="2">
        <v>2.9750000000000001</v>
      </c>
      <c r="O653" s="2" t="s">
        <v>828</v>
      </c>
    </row>
    <row r="654" spans="1:15" x14ac:dyDescent="0.25">
      <c r="A654" s="2" t="s">
        <v>548</v>
      </c>
      <c r="B654" s="2">
        <v>38</v>
      </c>
      <c r="C654" s="2" t="s">
        <v>10</v>
      </c>
      <c r="D654" s="2" t="s">
        <v>10</v>
      </c>
      <c r="E654" s="2" t="s">
        <v>1182</v>
      </c>
      <c r="F654" s="2" t="s">
        <v>1183</v>
      </c>
      <c r="G654" s="2" t="s">
        <v>11</v>
      </c>
      <c r="H654" s="2" t="s">
        <v>37</v>
      </c>
      <c r="I654" s="2" t="s">
        <v>13</v>
      </c>
      <c r="J654" s="2" t="s">
        <v>1184</v>
      </c>
      <c r="K654" s="2" t="s">
        <v>1185</v>
      </c>
      <c r="L654" s="2" t="s">
        <v>10</v>
      </c>
      <c r="M654" s="2" t="s">
        <v>10</v>
      </c>
      <c r="N654" s="2">
        <v>68</v>
      </c>
      <c r="O654" s="2" t="s">
        <v>829</v>
      </c>
    </row>
    <row r="655" spans="1:15" x14ac:dyDescent="0.25">
      <c r="A655" s="2" t="s">
        <v>830</v>
      </c>
      <c r="B655" s="2">
        <v>54</v>
      </c>
      <c r="C655" s="2" t="s">
        <v>10</v>
      </c>
      <c r="D655" s="2" t="s">
        <v>10</v>
      </c>
      <c r="E655" s="2" t="s">
        <v>1186</v>
      </c>
      <c r="F655" s="2" t="s">
        <v>1187</v>
      </c>
      <c r="G655" s="2" t="s">
        <v>11</v>
      </c>
      <c r="H655" s="2" t="s">
        <v>39</v>
      </c>
      <c r="I655" s="2" t="s">
        <v>13</v>
      </c>
      <c r="J655" s="2" t="s">
        <v>903</v>
      </c>
      <c r="K655" s="2" t="s">
        <v>1188</v>
      </c>
      <c r="L655" s="2" t="s">
        <v>10</v>
      </c>
      <c r="M655" s="2" t="s">
        <v>10</v>
      </c>
      <c r="N655" s="2">
        <v>1</v>
      </c>
      <c r="O655" s="2" t="s">
        <v>831</v>
      </c>
    </row>
    <row r="656" spans="1:15" x14ac:dyDescent="0.25">
      <c r="A656" s="2" t="s">
        <v>832</v>
      </c>
      <c r="B656" s="2" t="s">
        <v>10</v>
      </c>
      <c r="C656" s="2">
        <v>2</v>
      </c>
      <c r="D656" s="2" t="s">
        <v>875</v>
      </c>
      <c r="E656" s="2" t="s">
        <v>1189</v>
      </c>
      <c r="F656" s="2" t="s">
        <v>968</v>
      </c>
      <c r="G656" s="2" t="s">
        <v>11</v>
      </c>
      <c r="H656" s="2" t="s">
        <v>42</v>
      </c>
      <c r="I656" s="2" t="s">
        <v>13</v>
      </c>
      <c r="J656" s="2" t="s">
        <v>1190</v>
      </c>
      <c r="K656" s="2" t="s">
        <v>1191</v>
      </c>
      <c r="L656" s="2" t="s">
        <v>10</v>
      </c>
      <c r="M656" s="2" t="s">
        <v>10</v>
      </c>
      <c r="N656" s="2" t="s">
        <v>10</v>
      </c>
      <c r="O656" s="2" t="s">
        <v>833</v>
      </c>
    </row>
    <row r="657" spans="1:15" x14ac:dyDescent="0.25">
      <c r="A657" s="2" t="s">
        <v>834</v>
      </c>
      <c r="B657" s="2">
        <v>1.135</v>
      </c>
      <c r="C657" s="2" t="s">
        <v>10</v>
      </c>
      <c r="D657" s="2" t="s">
        <v>10</v>
      </c>
      <c r="E657" s="2" t="s">
        <v>1192</v>
      </c>
      <c r="F657" s="2" t="s">
        <v>1193</v>
      </c>
      <c r="G657" s="2" t="s">
        <v>11</v>
      </c>
      <c r="H657" s="2" t="s">
        <v>44</v>
      </c>
      <c r="I657" s="2" t="s">
        <v>13</v>
      </c>
      <c r="J657" s="2" t="s">
        <v>1194</v>
      </c>
      <c r="K657" s="2" t="s">
        <v>1195</v>
      </c>
      <c r="L657" s="2" t="s">
        <v>10</v>
      </c>
      <c r="M657" s="2" t="s">
        <v>10</v>
      </c>
      <c r="N657" s="2">
        <v>20</v>
      </c>
      <c r="O657" s="2" t="s">
        <v>835</v>
      </c>
    </row>
    <row r="658" spans="1:15" x14ac:dyDescent="0.25">
      <c r="A658" s="2" t="s">
        <v>836</v>
      </c>
      <c r="B658" s="2">
        <v>57</v>
      </c>
      <c r="C658" s="2" t="s">
        <v>10</v>
      </c>
      <c r="D658" s="2" t="s">
        <v>10</v>
      </c>
      <c r="E658" s="2" t="s">
        <v>895</v>
      </c>
      <c r="F658" s="2" t="s">
        <v>864</v>
      </c>
      <c r="G658" s="2" t="s">
        <v>11</v>
      </c>
      <c r="H658" s="2" t="s">
        <v>46</v>
      </c>
      <c r="I658" s="2" t="s">
        <v>13</v>
      </c>
      <c r="J658" s="2" t="s">
        <v>1196</v>
      </c>
      <c r="K658" s="2" t="s">
        <v>1197</v>
      </c>
      <c r="L658" s="2" t="s">
        <v>10</v>
      </c>
      <c r="M658" s="2" t="s">
        <v>10</v>
      </c>
      <c r="N658" s="2" t="s">
        <v>10</v>
      </c>
      <c r="O658" s="2" t="s">
        <v>837</v>
      </c>
    </row>
    <row r="659" spans="1:15" x14ac:dyDescent="0.25">
      <c r="A659" s="2" t="s">
        <v>838</v>
      </c>
      <c r="B659" s="2">
        <v>358</v>
      </c>
      <c r="C659" s="2">
        <v>4</v>
      </c>
      <c r="D659" s="2" t="s">
        <v>1198</v>
      </c>
      <c r="E659" s="2" t="s">
        <v>1199</v>
      </c>
      <c r="F659" s="2" t="s">
        <v>1200</v>
      </c>
      <c r="G659" s="2" t="s">
        <v>11</v>
      </c>
      <c r="H659" s="2" t="s">
        <v>47</v>
      </c>
      <c r="I659" s="2" t="s">
        <v>13</v>
      </c>
      <c r="J659" s="2" t="s">
        <v>10</v>
      </c>
      <c r="K659" s="2" t="s">
        <v>10</v>
      </c>
      <c r="L659" s="2" t="s">
        <v>10</v>
      </c>
      <c r="M659" s="2" t="s">
        <v>10</v>
      </c>
      <c r="N659" s="2" t="s">
        <v>10</v>
      </c>
      <c r="O659" s="2" t="s">
        <v>839</v>
      </c>
    </row>
    <row r="660" spans="1:15" x14ac:dyDescent="0.25">
      <c r="A660" s="2" t="s">
        <v>840</v>
      </c>
      <c r="B660" s="2">
        <v>882</v>
      </c>
      <c r="C660" s="2">
        <v>4</v>
      </c>
      <c r="D660" s="2" t="s">
        <v>613</v>
      </c>
      <c r="E660" s="2" t="s">
        <v>612</v>
      </c>
      <c r="F660" s="2" t="s">
        <v>531</v>
      </c>
      <c r="G660" s="2" t="s">
        <v>11</v>
      </c>
      <c r="H660" s="2" t="s">
        <v>48</v>
      </c>
      <c r="I660" s="2" t="s">
        <v>13</v>
      </c>
      <c r="J660" s="2" t="s">
        <v>10</v>
      </c>
      <c r="K660" s="2" t="s">
        <v>10</v>
      </c>
      <c r="L660" s="2" t="s">
        <v>10</v>
      </c>
      <c r="M660" s="2" t="s">
        <v>10</v>
      </c>
      <c r="N660" s="2">
        <v>19</v>
      </c>
      <c r="O660" s="2" t="s">
        <v>841</v>
      </c>
    </row>
    <row r="661" spans="1:15" x14ac:dyDescent="0.25">
      <c r="A661" s="2" t="s">
        <v>740</v>
      </c>
      <c r="B661" s="2">
        <v>49</v>
      </c>
      <c r="C661" s="2" t="s">
        <v>10</v>
      </c>
      <c r="D661" s="2" t="s">
        <v>10</v>
      </c>
      <c r="E661" s="2" t="s">
        <v>884</v>
      </c>
      <c r="F661" s="2" t="s">
        <v>1201</v>
      </c>
      <c r="G661" s="2" t="s">
        <v>11</v>
      </c>
      <c r="H661" s="2" t="s">
        <v>49</v>
      </c>
      <c r="I661" s="2" t="s">
        <v>13</v>
      </c>
      <c r="J661" s="2" t="s">
        <v>10</v>
      </c>
      <c r="K661" s="2" t="s">
        <v>10</v>
      </c>
      <c r="L661" s="2" t="s">
        <v>10</v>
      </c>
      <c r="M661" s="2" t="s">
        <v>10</v>
      </c>
      <c r="N661" s="2" t="s">
        <v>10</v>
      </c>
      <c r="O661" s="2" t="s">
        <v>842</v>
      </c>
    </row>
    <row r="662" spans="1:15" x14ac:dyDescent="0.25">
      <c r="A662" s="2" t="s">
        <v>843</v>
      </c>
      <c r="B662" s="2">
        <v>2.5979999999999999</v>
      </c>
      <c r="C662" s="2" t="s">
        <v>10</v>
      </c>
      <c r="D662" s="2" t="s">
        <v>10</v>
      </c>
      <c r="E662" s="2" t="s">
        <v>10</v>
      </c>
      <c r="F662" s="2" t="s">
        <v>10</v>
      </c>
      <c r="G662" s="2" t="s">
        <v>11</v>
      </c>
      <c r="H662" s="2" t="s">
        <v>50</v>
      </c>
      <c r="I662" s="2" t="s">
        <v>13</v>
      </c>
      <c r="J662" s="2" t="s">
        <v>10</v>
      </c>
      <c r="K662" s="2" t="s">
        <v>10</v>
      </c>
      <c r="L662" s="2" t="s">
        <v>10</v>
      </c>
      <c r="M662" s="2" t="s">
        <v>10</v>
      </c>
      <c r="N662" s="2" t="s">
        <v>10</v>
      </c>
      <c r="O662" s="2" t="s">
        <v>844</v>
      </c>
    </row>
    <row r="663" spans="1:15" x14ac:dyDescent="0.25">
      <c r="A663" s="2" t="s">
        <v>845</v>
      </c>
      <c r="B663" s="2">
        <v>321</v>
      </c>
      <c r="C663" s="2" t="s">
        <v>10</v>
      </c>
      <c r="D663" s="2" t="s">
        <v>10</v>
      </c>
      <c r="E663" s="2" t="s">
        <v>856</v>
      </c>
      <c r="F663" s="2" t="s">
        <v>1202</v>
      </c>
      <c r="G663" s="2" t="s">
        <v>11</v>
      </c>
      <c r="H663" s="2" t="s">
        <v>51</v>
      </c>
      <c r="I663" s="2" t="s">
        <v>13</v>
      </c>
      <c r="J663" s="2" t="s">
        <v>10</v>
      </c>
      <c r="K663" s="2" t="s">
        <v>10</v>
      </c>
      <c r="L663" s="2" t="s">
        <v>10</v>
      </c>
      <c r="M663" s="2" t="s">
        <v>10</v>
      </c>
      <c r="N663" s="2" t="s">
        <v>10</v>
      </c>
      <c r="O663" s="2" t="s">
        <v>846</v>
      </c>
    </row>
    <row r="664" spans="1:15" x14ac:dyDescent="0.25">
      <c r="A664" s="2" t="s">
        <v>847</v>
      </c>
      <c r="B664" s="2">
        <v>400</v>
      </c>
      <c r="C664" s="2" t="s">
        <v>10</v>
      </c>
      <c r="D664" s="2" t="s">
        <v>10</v>
      </c>
      <c r="E664" s="2" t="s">
        <v>45</v>
      </c>
      <c r="F664" s="2" t="s">
        <v>10</v>
      </c>
      <c r="G664" s="2" t="s">
        <v>11</v>
      </c>
      <c r="H664" s="2" t="s">
        <v>53</v>
      </c>
      <c r="I664" s="2" t="s">
        <v>13</v>
      </c>
      <c r="J664" s="2" t="s">
        <v>10</v>
      </c>
      <c r="K664" s="2" t="s">
        <v>10</v>
      </c>
      <c r="L664" s="2" t="s">
        <v>10</v>
      </c>
      <c r="M664" s="2" t="s">
        <v>10</v>
      </c>
      <c r="N664" s="2">
        <v>400</v>
      </c>
      <c r="O664" s="2" t="s">
        <v>848</v>
      </c>
    </row>
    <row r="665" spans="1:15" x14ac:dyDescent="0.25">
      <c r="A665" s="2" t="s">
        <v>563</v>
      </c>
      <c r="B665" s="2" t="s">
        <v>10</v>
      </c>
      <c r="C665" s="2" t="s">
        <v>10</v>
      </c>
      <c r="D665" s="2" t="s">
        <v>10</v>
      </c>
      <c r="E665" s="2" t="s">
        <v>10</v>
      </c>
      <c r="F665" s="2" t="s">
        <v>10</v>
      </c>
      <c r="G665" s="2" t="s">
        <v>11</v>
      </c>
      <c r="H665" s="2" t="s">
        <v>71</v>
      </c>
      <c r="I665" s="2" t="s">
        <v>13</v>
      </c>
      <c r="J665" s="2" t="s">
        <v>10</v>
      </c>
      <c r="K665" s="2" t="s">
        <v>10</v>
      </c>
      <c r="L665" s="2" t="s">
        <v>10</v>
      </c>
      <c r="M665" s="2" t="s">
        <v>10</v>
      </c>
      <c r="N665" s="2" t="s">
        <v>10</v>
      </c>
      <c r="O665" s="2" t="s">
        <v>849</v>
      </c>
    </row>
    <row r="666" spans="1:15" x14ac:dyDescent="0.25">
      <c r="A666" s="2" t="s">
        <v>850</v>
      </c>
      <c r="B666" s="2">
        <v>910</v>
      </c>
      <c r="C666" s="2" t="s">
        <v>10</v>
      </c>
      <c r="D666" s="2" t="s">
        <v>10</v>
      </c>
      <c r="E666" s="2" t="s">
        <v>10</v>
      </c>
      <c r="F666" s="2" t="s">
        <v>10</v>
      </c>
      <c r="G666" s="2" t="s">
        <v>11</v>
      </c>
      <c r="H666" s="2" t="s">
        <v>72</v>
      </c>
      <c r="I666" s="2" t="s">
        <v>13</v>
      </c>
      <c r="J666" s="2" t="s">
        <v>10</v>
      </c>
      <c r="K666" s="2" t="s">
        <v>10</v>
      </c>
      <c r="L666" s="2" t="s">
        <v>10</v>
      </c>
      <c r="M666" s="2" t="s">
        <v>10</v>
      </c>
      <c r="N666" s="2">
        <v>910</v>
      </c>
      <c r="O666" s="2" t="s">
        <v>851</v>
      </c>
    </row>
    <row r="667" spans="1:15" x14ac:dyDescent="0.25">
      <c r="A667" s="2" t="s">
        <v>14</v>
      </c>
      <c r="B667" s="2" t="s">
        <v>10</v>
      </c>
      <c r="C667" s="2" t="s">
        <v>10</v>
      </c>
      <c r="D667" s="2" t="s">
        <v>10</v>
      </c>
      <c r="E667" s="2" t="s">
        <v>10</v>
      </c>
      <c r="F667" s="2" t="s">
        <v>74</v>
      </c>
      <c r="G667" s="2" t="s">
        <v>11</v>
      </c>
      <c r="H667" s="2" t="s">
        <v>449</v>
      </c>
      <c r="I667" s="2" t="s">
        <v>13</v>
      </c>
      <c r="J667" s="2" t="s">
        <v>10</v>
      </c>
      <c r="K667" s="2" t="s">
        <v>10</v>
      </c>
      <c r="L667" s="2" t="s">
        <v>10</v>
      </c>
      <c r="M667" s="2" t="s">
        <v>10</v>
      </c>
      <c r="N667" s="2">
        <v>161</v>
      </c>
      <c r="O667" s="2" t="s">
        <v>852</v>
      </c>
    </row>
    <row r="669" spans="1:15" x14ac:dyDescent="0.25">
      <c r="A669" s="2" t="s">
        <v>389</v>
      </c>
    </row>
    <row r="671" spans="1:15" x14ac:dyDescent="0.25">
      <c r="A671" s="2" t="s">
        <v>390</v>
      </c>
    </row>
    <row r="673" spans="1:1" x14ac:dyDescent="0.25">
      <c r="A673" s="2" t="s">
        <v>391</v>
      </c>
    </row>
    <row r="675" spans="1:1" x14ac:dyDescent="0.25">
      <c r="A675" s="2" t="s">
        <v>392</v>
      </c>
    </row>
    <row r="677" spans="1:1" x14ac:dyDescent="0.25">
      <c r="A677" s="2" t="s">
        <v>393</v>
      </c>
    </row>
    <row r="679" spans="1:1" x14ac:dyDescent="0.25">
      <c r="A679" s="2" t="s">
        <v>394</v>
      </c>
    </row>
    <row r="681" spans="1:1" x14ac:dyDescent="0.25">
      <c r="A681" s="2" t="s">
        <v>395</v>
      </c>
    </row>
    <row r="682" spans="1:1" x14ac:dyDescent="0.25">
      <c r="A682" s="2" t="s">
        <v>396</v>
      </c>
    </row>
    <row r="683" spans="1:1" x14ac:dyDescent="0.25">
      <c r="A683" s="2" t="s">
        <v>397</v>
      </c>
    </row>
    <row r="684" spans="1:1" x14ac:dyDescent="0.25">
      <c r="A684" s="2" t="s">
        <v>160</v>
      </c>
    </row>
    <row r="685" spans="1:1" x14ac:dyDescent="0.25">
      <c r="A685" s="2" t="s">
        <v>398</v>
      </c>
    </row>
    <row r="686" spans="1:1" x14ac:dyDescent="0.25">
      <c r="A686" s="2" t="s">
        <v>399</v>
      </c>
    </row>
    <row r="687" spans="1:1" x14ac:dyDescent="0.25">
      <c r="A687" s="2" t="s">
        <v>400</v>
      </c>
    </row>
    <row r="688" spans="1:1" x14ac:dyDescent="0.25">
      <c r="A688" s="2" t="s">
        <v>270</v>
      </c>
    </row>
    <row r="689" spans="1:1" x14ac:dyDescent="0.25">
      <c r="A689" s="2" t="s">
        <v>363</v>
      </c>
    </row>
    <row r="690" spans="1:1" x14ac:dyDescent="0.25">
      <c r="A690" s="2" t="s">
        <v>401</v>
      </c>
    </row>
    <row r="691" spans="1:1" x14ac:dyDescent="0.25">
      <c r="A691" s="2" t="s">
        <v>402</v>
      </c>
    </row>
    <row r="692" spans="1:1" x14ac:dyDescent="0.25">
      <c r="A692" s="2" t="s">
        <v>403</v>
      </c>
    </row>
    <row r="693" spans="1:1" x14ac:dyDescent="0.25">
      <c r="A693" s="2" t="s">
        <v>403</v>
      </c>
    </row>
    <row r="694" spans="1:1" x14ac:dyDescent="0.25">
      <c r="A694" s="2" t="s">
        <v>404</v>
      </c>
    </row>
    <row r="695" spans="1:1" x14ac:dyDescent="0.25">
      <c r="A695" s="2" t="s">
        <v>228</v>
      </c>
    </row>
    <row r="696" spans="1:1" x14ac:dyDescent="0.25">
      <c r="A696" s="2" t="s">
        <v>263</v>
      </c>
    </row>
    <row r="697" spans="1:1" x14ac:dyDescent="0.25">
      <c r="A697" s="2" t="s">
        <v>405</v>
      </c>
    </row>
    <row r="698" spans="1:1" x14ac:dyDescent="0.25">
      <c r="A698" s="2" t="s">
        <v>257</v>
      </c>
    </row>
    <row r="699" spans="1:1" x14ac:dyDescent="0.25">
      <c r="A699" s="2" t="s">
        <v>406</v>
      </c>
    </row>
    <row r="700" spans="1:1" x14ac:dyDescent="0.25">
      <c r="A700" s="2" t="s">
        <v>407</v>
      </c>
    </row>
    <row r="701" spans="1:1" x14ac:dyDescent="0.25">
      <c r="A701" s="2" t="s">
        <v>408</v>
      </c>
    </row>
    <row r="702" spans="1:1" x14ac:dyDescent="0.25">
      <c r="A702" s="2" t="s">
        <v>409</v>
      </c>
    </row>
    <row r="703" spans="1:1" x14ac:dyDescent="0.25">
      <c r="A703" s="2" t="s">
        <v>410</v>
      </c>
    </row>
    <row r="704" spans="1:1" x14ac:dyDescent="0.25">
      <c r="A704" s="2" t="s">
        <v>411</v>
      </c>
    </row>
    <row r="705" spans="1:1" x14ac:dyDescent="0.25">
      <c r="A705" s="2" t="s">
        <v>412</v>
      </c>
    </row>
    <row r="706" spans="1:1" x14ac:dyDescent="0.25">
      <c r="A706" s="2" t="s">
        <v>413</v>
      </c>
    </row>
    <row r="707" spans="1:1" x14ac:dyDescent="0.25">
      <c r="A707" s="2" t="s">
        <v>414</v>
      </c>
    </row>
    <row r="708" spans="1:1" x14ac:dyDescent="0.25">
      <c r="A708" s="2" t="s">
        <v>415</v>
      </c>
    </row>
    <row r="709" spans="1:1" x14ac:dyDescent="0.25">
      <c r="A709" s="2" t="s">
        <v>416</v>
      </c>
    </row>
    <row r="710" spans="1:1" x14ac:dyDescent="0.25">
      <c r="A710" s="2" t="s">
        <v>417</v>
      </c>
    </row>
    <row r="711" spans="1:1" x14ac:dyDescent="0.25">
      <c r="A711" s="2" t="s">
        <v>418</v>
      </c>
    </row>
    <row r="712" spans="1:1" x14ac:dyDescent="0.25">
      <c r="A712" s="2" t="s">
        <v>419</v>
      </c>
    </row>
    <row r="713" spans="1:1" x14ac:dyDescent="0.25">
      <c r="A713" s="2" t="s">
        <v>420</v>
      </c>
    </row>
    <row r="714" spans="1:1" x14ac:dyDescent="0.25">
      <c r="A714" s="2" t="s">
        <v>421</v>
      </c>
    </row>
    <row r="715" spans="1:1" x14ac:dyDescent="0.25">
      <c r="A715" s="2" t="s">
        <v>422</v>
      </c>
    </row>
    <row r="716" spans="1:1" x14ac:dyDescent="0.25">
      <c r="A716" s="2" t="s">
        <v>423</v>
      </c>
    </row>
    <row r="717" spans="1:1" x14ac:dyDescent="0.25">
      <c r="A717" s="2" t="s">
        <v>424</v>
      </c>
    </row>
    <row r="718" spans="1:1" x14ac:dyDescent="0.25">
      <c r="A718" s="2" t="s">
        <v>425</v>
      </c>
    </row>
    <row r="719" spans="1:1" x14ac:dyDescent="0.25">
      <c r="A719" s="2" t="s">
        <v>426</v>
      </c>
    </row>
    <row r="720" spans="1:1" x14ac:dyDescent="0.25">
      <c r="A720" s="2" t="s">
        <v>427</v>
      </c>
    </row>
    <row r="721" spans="1:1" x14ac:dyDescent="0.25">
      <c r="A721" s="2" t="s">
        <v>168</v>
      </c>
    </row>
    <row r="722" spans="1:1" x14ac:dyDescent="0.25">
      <c r="A722" s="2" t="s">
        <v>224</v>
      </c>
    </row>
    <row r="723" spans="1:1" x14ac:dyDescent="0.25">
      <c r="A723" s="2" t="s">
        <v>428</v>
      </c>
    </row>
    <row r="724" spans="1:1" x14ac:dyDescent="0.25">
      <c r="A724" s="2" t="s">
        <v>153</v>
      </c>
    </row>
    <row r="725" spans="1:1" x14ac:dyDescent="0.25">
      <c r="A725" s="2" t="s">
        <v>107</v>
      </c>
    </row>
    <row r="726" spans="1:1" x14ac:dyDescent="0.25">
      <c r="A726" s="2" t="s">
        <v>429</v>
      </c>
    </row>
    <row r="727" spans="1:1" x14ac:dyDescent="0.25">
      <c r="A727" s="2" t="s">
        <v>430</v>
      </c>
    </row>
    <row r="728" spans="1:1" x14ac:dyDescent="0.25">
      <c r="A728" s="2" t="s">
        <v>431</v>
      </c>
    </row>
    <row r="729" spans="1:1" x14ac:dyDescent="0.25">
      <c r="A729" s="2" t="s">
        <v>432</v>
      </c>
    </row>
    <row r="730" spans="1:1" x14ac:dyDescent="0.25">
      <c r="A730" s="2" t="s">
        <v>433</v>
      </c>
    </row>
    <row r="731" spans="1:1" x14ac:dyDescent="0.25">
      <c r="A731" s="2" t="s">
        <v>434</v>
      </c>
    </row>
    <row r="732" spans="1:1" x14ac:dyDescent="0.25">
      <c r="A732" s="2" t="s">
        <v>430</v>
      </c>
    </row>
    <row r="733" spans="1:1" x14ac:dyDescent="0.25">
      <c r="A733" s="2" t="s">
        <v>435</v>
      </c>
    </row>
    <row r="734" spans="1:1" x14ac:dyDescent="0.25">
      <c r="A734" s="2" t="s">
        <v>436</v>
      </c>
    </row>
    <row r="735" spans="1:1" x14ac:dyDescent="0.25">
      <c r="A735" s="2" t="s">
        <v>437</v>
      </c>
    </row>
    <row r="736" spans="1:1" x14ac:dyDescent="0.25">
      <c r="A736" s="2" t="s">
        <v>438</v>
      </c>
    </row>
    <row r="737" spans="1:1" x14ac:dyDescent="0.25">
      <c r="A737" s="2" t="s">
        <v>439</v>
      </c>
    </row>
    <row r="738" spans="1:1" x14ac:dyDescent="0.25">
      <c r="A738" s="2" t="s">
        <v>440</v>
      </c>
    </row>
    <row r="739" spans="1:1" x14ac:dyDescent="0.25">
      <c r="A739" s="2" t="s">
        <v>441</v>
      </c>
    </row>
    <row r="740" spans="1:1" x14ac:dyDescent="0.25">
      <c r="A740" s="2" t="s">
        <v>442</v>
      </c>
    </row>
    <row r="741" spans="1:1" x14ac:dyDescent="0.25">
      <c r="A741" s="2" t="s">
        <v>269</v>
      </c>
    </row>
    <row r="742" spans="1:1" x14ac:dyDescent="0.25">
      <c r="A742" s="2" t="s">
        <v>148</v>
      </c>
    </row>
    <row r="743" spans="1:1" x14ac:dyDescent="0.25">
      <c r="A743" s="2" t="s">
        <v>443</v>
      </c>
    </row>
    <row r="744" spans="1:1" x14ac:dyDescent="0.25">
      <c r="A744" s="2" t="s">
        <v>444</v>
      </c>
    </row>
    <row r="745" spans="1:1" x14ac:dyDescent="0.25">
      <c r="A745" s="2" t="s">
        <v>79</v>
      </c>
    </row>
    <row r="747" spans="1:1" x14ac:dyDescent="0.25">
      <c r="A747" s="2" t="s">
        <v>445</v>
      </c>
    </row>
    <row r="749" spans="1:1" x14ac:dyDescent="0.25">
      <c r="A749" s="2" t="s">
        <v>446</v>
      </c>
    </row>
    <row r="750" spans="1:1" x14ac:dyDescent="0.25">
      <c r="A750" s="2" t="s">
        <v>447</v>
      </c>
    </row>
    <row r="751" spans="1:1" x14ac:dyDescent="0.25">
      <c r="A751" s="2" t="s">
        <v>448</v>
      </c>
    </row>
  </sheetData>
  <mergeCells count="75">
    <mergeCell ref="AD164:AD165"/>
    <mergeCell ref="W164:W165"/>
    <mergeCell ref="X164:X165"/>
    <mergeCell ref="Y164:Y165"/>
    <mergeCell ref="Z164:Z165"/>
    <mergeCell ref="AA164:AA165"/>
    <mergeCell ref="AC164:AC165"/>
    <mergeCell ref="P164:P165"/>
    <mergeCell ref="Q164:Q165"/>
    <mergeCell ref="S164:S165"/>
    <mergeCell ref="T164:T165"/>
    <mergeCell ref="U164:U165"/>
    <mergeCell ref="V164:V165"/>
    <mergeCell ref="Y124:Y125"/>
    <mergeCell ref="Z124:Z125"/>
    <mergeCell ref="AA124:AA125"/>
    <mergeCell ref="AC124:AC125"/>
    <mergeCell ref="AD124:AD125"/>
    <mergeCell ref="P163:V163"/>
    <mergeCell ref="X163:AD163"/>
    <mergeCell ref="P123:V123"/>
    <mergeCell ref="X123:AD123"/>
    <mergeCell ref="P124:P125"/>
    <mergeCell ref="Q124:Q125"/>
    <mergeCell ref="S124:S125"/>
    <mergeCell ref="T124:T125"/>
    <mergeCell ref="U124:U125"/>
    <mergeCell ref="V124:V125"/>
    <mergeCell ref="W124:W125"/>
    <mergeCell ref="X124:X125"/>
    <mergeCell ref="X96:X97"/>
    <mergeCell ref="Y96:Y97"/>
    <mergeCell ref="Z96:Z97"/>
    <mergeCell ref="AA96:AA97"/>
    <mergeCell ref="AC96:AC97"/>
    <mergeCell ref="P46:V46"/>
    <mergeCell ref="X46:AD46"/>
    <mergeCell ref="AD96:AD97"/>
    <mergeCell ref="AD47:AD48"/>
    <mergeCell ref="P95:V95"/>
    <mergeCell ref="X95:AD95"/>
    <mergeCell ref="P96:P97"/>
    <mergeCell ref="Q96:Q97"/>
    <mergeCell ref="S96:S97"/>
    <mergeCell ref="T96:T97"/>
    <mergeCell ref="U96:U97"/>
    <mergeCell ref="V96:V97"/>
    <mergeCell ref="W96:W97"/>
    <mergeCell ref="W47:W48"/>
    <mergeCell ref="X47:X48"/>
    <mergeCell ref="Y47:Y48"/>
    <mergeCell ref="AC47:AC48"/>
    <mergeCell ref="P47:P48"/>
    <mergeCell ref="Q47:Q48"/>
    <mergeCell ref="S47:S48"/>
    <mergeCell ref="T47:T48"/>
    <mergeCell ref="U47:U48"/>
    <mergeCell ref="V47:V48"/>
    <mergeCell ref="Z47:Z48"/>
    <mergeCell ref="AA47:AA48"/>
    <mergeCell ref="P9:V9"/>
    <mergeCell ref="X9:AD9"/>
    <mergeCell ref="P10:P11"/>
    <mergeCell ref="Q10:Q11"/>
    <mergeCell ref="S10:S11"/>
    <mergeCell ref="T10:T11"/>
    <mergeCell ref="U10:U11"/>
    <mergeCell ref="V10:V11"/>
    <mergeCell ref="W10:W11"/>
    <mergeCell ref="X10:X11"/>
    <mergeCell ref="Y10:Y11"/>
    <mergeCell ref="Z10:Z11"/>
    <mergeCell ref="AA10:AA11"/>
    <mergeCell ref="AC10:AC11"/>
    <mergeCell ref="AD10:AD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BD56"/>
  <sheetViews>
    <sheetView tabSelected="1" zoomScale="85" zoomScaleNormal="85" workbookViewId="0">
      <selection activeCell="F40" sqref="F40"/>
    </sheetView>
  </sheetViews>
  <sheetFormatPr baseColWidth="10" defaultRowHeight="15" x14ac:dyDescent="0.25"/>
  <cols>
    <col min="1" max="1" width="27" style="9" bestFit="1" customWidth="1"/>
    <col min="2" max="2" width="17.85546875" style="9" customWidth="1"/>
    <col min="3" max="3" width="15.42578125" style="9" bestFit="1" customWidth="1"/>
    <col min="4" max="4" width="13" style="9" customWidth="1"/>
    <col min="5" max="5" width="11.7109375" style="9" bestFit="1" customWidth="1"/>
    <col min="6" max="6" width="11.85546875" style="9" bestFit="1" customWidth="1"/>
    <col min="7" max="7" width="17.5703125" style="9" bestFit="1" customWidth="1"/>
    <col min="8" max="8" width="15.42578125" style="9" bestFit="1" customWidth="1"/>
    <col min="9" max="9" width="10.5703125" style="9" customWidth="1"/>
    <col min="10" max="10" width="4" style="13" customWidth="1"/>
    <col min="11" max="11" width="18" style="9" bestFit="1" customWidth="1"/>
    <col min="12" max="12" width="9.7109375" style="9" bestFit="1" customWidth="1"/>
    <col min="13" max="13" width="10.140625" style="9" bestFit="1" customWidth="1"/>
    <col min="14" max="14" width="8" style="9" bestFit="1" customWidth="1"/>
    <col min="15" max="16" width="10.28515625" style="9" customWidth="1"/>
    <col min="17" max="17" width="10.42578125" style="9" customWidth="1"/>
    <col min="18" max="18" width="7" style="9" customWidth="1"/>
    <col min="19" max="19" width="8" style="9" bestFit="1" customWidth="1"/>
    <col min="20" max="20" width="4.42578125" style="9" customWidth="1"/>
    <col min="21" max="21" width="7.28515625" style="9" bestFit="1" customWidth="1"/>
    <col min="22" max="22" width="8.85546875" style="9" customWidth="1"/>
    <col min="23" max="23" width="7" style="9" customWidth="1"/>
    <col min="24" max="24" width="8" style="9" bestFit="1" customWidth="1"/>
    <col min="25" max="25" width="8.85546875" style="9" customWidth="1"/>
    <col min="26" max="26" width="10.140625" style="9" bestFit="1" customWidth="1"/>
    <col min="27" max="27" width="14.28515625" style="9" bestFit="1" customWidth="1"/>
    <col min="28" max="28" width="8.42578125" style="9" bestFit="1" customWidth="1"/>
    <col min="29" max="29" width="10" style="9" bestFit="1" customWidth="1"/>
    <col min="30" max="30" width="11" style="9" bestFit="1" customWidth="1"/>
    <col min="31" max="31" width="8.85546875" style="36" customWidth="1"/>
    <col min="32" max="33" width="11" style="9" bestFit="1" customWidth="1"/>
    <col min="34" max="35" width="6.7109375" style="9" bestFit="1" customWidth="1"/>
    <col min="36" max="36" width="7.85546875" style="9" bestFit="1" customWidth="1"/>
    <col min="37" max="37" width="7.5703125" style="9" customWidth="1"/>
    <col min="38" max="38" width="13.42578125" style="9" bestFit="1" customWidth="1"/>
    <col min="39" max="39" width="12.28515625" style="9" bestFit="1" customWidth="1"/>
    <col min="40" max="40" width="12.85546875" style="9" bestFit="1" customWidth="1"/>
    <col min="41" max="16384" width="11.42578125" style="9"/>
  </cols>
  <sheetData>
    <row r="1" spans="1:56" ht="28.5" customHeight="1" x14ac:dyDescent="0.25">
      <c r="A1" s="8" t="s">
        <v>450</v>
      </c>
      <c r="C1" s="10">
        <f>DATE(D2,C2,1)</f>
        <v>41791</v>
      </c>
      <c r="F1" s="11" t="s">
        <v>461</v>
      </c>
      <c r="G1" s="12">
        <f>DATE(YEAR(C1),MONTH(C1),21-WEEKDAY(DATE(YEAR(C1),MONTH(C1),1)))+16/24</f>
        <v>41810.666666666664</v>
      </c>
    </row>
    <row r="2" spans="1:56" ht="21.75" customHeight="1" x14ac:dyDescent="0.25">
      <c r="A2" s="8" t="s">
        <v>451</v>
      </c>
      <c r="B2" s="14" t="s">
        <v>465</v>
      </c>
      <c r="C2" s="14">
        <v>6</v>
      </c>
      <c r="D2" s="14">
        <v>2014</v>
      </c>
      <c r="F2" s="11" t="s">
        <v>462</v>
      </c>
      <c r="G2" s="62">
        <f>(+G1-B6)/365</f>
        <v>8.4805936073048732E-2</v>
      </c>
      <c r="H2" s="60">
        <f>+G2*365</f>
        <v>30.954166666662786</v>
      </c>
      <c r="K2" s="8" t="s">
        <v>549</v>
      </c>
      <c r="L2" s="16">
        <v>4462</v>
      </c>
    </row>
    <row r="3" spans="1:56" ht="21" x14ac:dyDescent="0.25">
      <c r="A3" s="8" t="s">
        <v>468</v>
      </c>
      <c r="B3" s="17">
        <v>-25</v>
      </c>
      <c r="C3" s="18">
        <f>+G3+B3</f>
        <v>4433.88</v>
      </c>
      <c r="F3" s="11" t="s">
        <v>464</v>
      </c>
      <c r="G3" s="15">
        <v>4458.88</v>
      </c>
      <c r="H3" s="19"/>
      <c r="K3" s="8" t="s">
        <v>486</v>
      </c>
      <c r="L3" s="32">
        <f ca="1">+_xll.Interp1d(1.5,[0]!Strikes_Call,[0]!Vol_imp_Call,L2,)</f>
        <v>0.12609940832864813</v>
      </c>
    </row>
    <row r="4" spans="1:56" ht="15.75" x14ac:dyDescent="0.25">
      <c r="A4" s="8" t="s">
        <v>459</v>
      </c>
      <c r="B4" s="20">
        <v>2.5999999999999999E-3</v>
      </c>
      <c r="H4" s="21"/>
    </row>
    <row r="5" spans="1:56" ht="29.25" customHeight="1" x14ac:dyDescent="0.25">
      <c r="A5" s="8" t="s">
        <v>535</v>
      </c>
      <c r="B5" s="58">
        <f>+B4-1/G2*LN(C3/G3)</f>
        <v>6.8899205591978166E-2</v>
      </c>
    </row>
    <row r="6" spans="1:56" ht="19.5" thickBot="1" x14ac:dyDescent="0.35">
      <c r="A6" s="22" t="s">
        <v>460</v>
      </c>
      <c r="B6" s="23">
        <v>41779.712500000001</v>
      </c>
    </row>
    <row r="7" spans="1:56" ht="24" thickBot="1" x14ac:dyDescent="0.4">
      <c r="A7" s="69" t="s">
        <v>452</v>
      </c>
      <c r="B7" s="67"/>
      <c r="C7" s="67"/>
      <c r="D7" s="67"/>
      <c r="E7" s="37"/>
      <c r="F7" s="67" t="s">
        <v>458</v>
      </c>
      <c r="G7" s="67"/>
      <c r="H7" s="67"/>
      <c r="I7" s="68"/>
      <c r="K7" s="33" t="s">
        <v>452</v>
      </c>
      <c r="L7" s="34"/>
      <c r="M7" s="34"/>
      <c r="N7" s="34"/>
      <c r="O7" s="34"/>
      <c r="P7" s="34"/>
      <c r="Q7" s="34"/>
      <c r="R7" s="34"/>
      <c r="S7" s="35"/>
      <c r="U7" s="33" t="s">
        <v>458</v>
      </c>
      <c r="V7" s="34"/>
      <c r="W7" s="34"/>
      <c r="X7" s="34"/>
      <c r="Y7" s="34"/>
      <c r="Z7" s="34"/>
      <c r="AA7" s="34"/>
      <c r="AB7" s="34"/>
      <c r="AC7" s="35"/>
    </row>
    <row r="8" spans="1:56" x14ac:dyDescent="0.25">
      <c r="A8" s="38" t="s">
        <v>454</v>
      </c>
      <c r="B8" s="38" t="s">
        <v>455</v>
      </c>
      <c r="C8" s="38" t="s">
        <v>469</v>
      </c>
      <c r="D8" s="39" t="s">
        <v>457</v>
      </c>
      <c r="E8" s="38" t="s">
        <v>453</v>
      </c>
      <c r="F8" s="38" t="s">
        <v>454</v>
      </c>
      <c r="G8" s="38" t="s">
        <v>455</v>
      </c>
      <c r="H8" s="38" t="s">
        <v>456</v>
      </c>
      <c r="I8" s="39" t="s">
        <v>457</v>
      </c>
      <c r="K8" s="24" t="s">
        <v>453</v>
      </c>
      <c r="L8" s="24" t="str">
        <f>+Live!A6</f>
        <v>Bid</v>
      </c>
      <c r="M8" s="24" t="str">
        <f>+Live!B6</f>
        <v>Ask</v>
      </c>
      <c r="N8" s="24" t="s">
        <v>456</v>
      </c>
      <c r="O8" s="24" t="s">
        <v>475</v>
      </c>
      <c r="P8" s="25" t="s">
        <v>470</v>
      </c>
      <c r="Q8" s="25" t="s">
        <v>472</v>
      </c>
      <c r="R8" s="25" t="s">
        <v>473</v>
      </c>
      <c r="S8" s="25" t="s">
        <v>471</v>
      </c>
      <c r="U8" s="24" t="s">
        <v>453</v>
      </c>
      <c r="V8" s="24" t="str">
        <f>+K8</f>
        <v>Strikes</v>
      </c>
      <c r="W8" s="24" t="str">
        <f>+L8</f>
        <v>Bid</v>
      </c>
      <c r="X8" s="24" t="s">
        <v>456</v>
      </c>
      <c r="Y8" s="24" t="s">
        <v>476</v>
      </c>
      <c r="Z8" s="25" t="s">
        <v>470</v>
      </c>
      <c r="AA8" s="25" t="s">
        <v>472</v>
      </c>
      <c r="AB8" s="25" t="s">
        <v>473</v>
      </c>
      <c r="AC8" s="25" t="s">
        <v>471</v>
      </c>
    </row>
    <row r="9" spans="1:56" x14ac:dyDescent="0.25">
      <c r="A9" s="40"/>
      <c r="B9" s="40"/>
      <c r="C9" s="41"/>
      <c r="D9" s="42" t="str">
        <f>IF(ISBLANK(C9),"",BSVolImp("C",$G$3,E9,$B$4,$B$5,$G$2,C9)+0.000000001)</f>
        <v/>
      </c>
      <c r="E9" s="43">
        <v>800</v>
      </c>
      <c r="F9" s="40"/>
      <c r="G9" s="40"/>
      <c r="H9" s="41"/>
      <c r="I9" s="42" t="str">
        <f>IF(ISBLANK(H9),"",BSVolImp("P",$G$3,E9,$B$4,$B$5,$G$2,H9)+0.000000001)</f>
        <v/>
      </c>
      <c r="K9" s="26">
        <v>4050</v>
      </c>
      <c r="L9" s="27">
        <v>387.9</v>
      </c>
      <c r="M9" s="27">
        <v>393.4</v>
      </c>
      <c r="N9" s="27">
        <v>390.65</v>
      </c>
      <c r="O9" s="28">
        <v>0.20737823476065528</v>
      </c>
      <c r="P9" s="29">
        <f>IF(ISBLANK(K9),"",BSDelta("C",$L$2,K9,$B$4,$B$5,O9,$G$2))</f>
        <v>0.93292685204789694</v>
      </c>
      <c r="Q9" s="30">
        <f>IF(ISBLANK(K9),"",BSGamma($L$2,K9,$B$4,$B$5,O9,$G$2)*10)</f>
        <v>4.4875957548496867E-3</v>
      </c>
      <c r="R9" s="29">
        <f>IF(ISBLANK(K9),"",BSVega($L$2,K9,$B$4,$B$5,O9,$G$2)/100)</f>
        <v>1.5713114890109288</v>
      </c>
      <c r="S9" s="29">
        <f>IF(ISBLANK(K9),"",BStheta("C",$L$2,K9,$B$4,$B$5,O9,$G$2)/365)</f>
        <v>0.23257919121980808</v>
      </c>
      <c r="U9" s="26">
        <v>3300</v>
      </c>
      <c r="V9" s="31"/>
      <c r="W9" s="31">
        <v>0.5</v>
      </c>
      <c r="X9" s="31">
        <v>0.5</v>
      </c>
      <c r="Y9" s="28">
        <v>0.37781801557843792</v>
      </c>
      <c r="Z9" s="30">
        <f>IF(ISBLANK(U9),"",BSDelta("P",$L$2,U9,$B$4,$B$5,Y9,$G$2))</f>
        <v>-3.0044818451121693E-3</v>
      </c>
      <c r="AA9" s="30">
        <f>IF(ISBLANK(U9),"",BSGamma($L$2,U9,$B$4,$B$5,Y9,$G$2)*10)</f>
        <v>1.8630956837694797E-4</v>
      </c>
      <c r="AB9" s="29">
        <f>IF(ISBLANK(U9),"",BSVega($L$2,U9,$B$4,$B$5,Y9,$G$2)/100)</f>
        <v>0.11885110022539937</v>
      </c>
      <c r="AC9" s="29">
        <f>IF(ISBLANK(U9),"",BStheta("P",$L$2,U9,$B$4,$B$5,Y9,$G$2)/365)</f>
        <v>-7.4964959817539326E-2</v>
      </c>
      <c r="BD9" s="9">
        <v>0.36209136781932344</v>
      </c>
    </row>
    <row r="10" spans="1:56" x14ac:dyDescent="0.25">
      <c r="A10" s="40"/>
      <c r="B10" s="40"/>
      <c r="C10" s="41"/>
      <c r="D10" s="42" t="str">
        <f>IF(ISBLANK(C10),"",BSVolImp("C",$G$3,E10,$B$4,$B$5,$G$2,C10)+0.000000001)</f>
        <v/>
      </c>
      <c r="E10" s="43">
        <v>1600</v>
      </c>
      <c r="F10" s="40"/>
      <c r="G10" s="40"/>
      <c r="H10" s="41"/>
      <c r="I10" s="42" t="str">
        <f>IF(ISBLANK(H10),"",BSVolImp("P",$G$3,E10,$B$4,$B$5,$G$2,H10)+0.000000001)</f>
        <v/>
      </c>
      <c r="K10" s="26">
        <v>4100</v>
      </c>
      <c r="L10" s="27">
        <v>340.7</v>
      </c>
      <c r="M10" s="27">
        <v>345</v>
      </c>
      <c r="N10" s="27">
        <v>342.85</v>
      </c>
      <c r="O10" s="28">
        <v>0.19536022066326134</v>
      </c>
      <c r="P10" s="29">
        <f>IF(ISBLANK(K10),"",BSDelta("C",$L$2,K10,$B$4,$B$5,O10,$G$2))</f>
        <v>0.91638804614886737</v>
      </c>
      <c r="Q10" s="30">
        <f>IF(ISBLANK(K10),"",BSGamma($L$2,K10,$B$4,$B$5,O10,$G$2)*10)</f>
        <v>5.7265245462554031E-3</v>
      </c>
      <c r="R10" s="29">
        <f>IF(ISBLANK(K10),"",BSVega($L$2,K10,$B$4,$B$5,O10,$G$2)/100)</f>
        <v>1.8889160110868424</v>
      </c>
      <c r="S10" s="29">
        <f>IF(ISBLANK(K10),"",BStheta("C",$L$2,K10,$B$4,$B$5,O10,$G$2)/365)</f>
        <v>0.14911039934567827</v>
      </c>
      <c r="U10" s="26">
        <v>3400</v>
      </c>
      <c r="V10" s="31"/>
      <c r="W10" s="31">
        <v>0.6</v>
      </c>
      <c r="X10" s="31">
        <v>0.6</v>
      </c>
      <c r="Y10" s="28">
        <v>0.36116648879654517</v>
      </c>
      <c r="Z10" s="30">
        <f>IF(ISBLANK(U10),"",BSDelta("P",$L$2,U10,$B$4,$B$5,Y10,$G$2))</f>
        <v>-4.8689703470875586E-3</v>
      </c>
      <c r="AA10" s="30">
        <f>IF(ISBLANK(U10),"",BSGamma($L$2,U10,$B$4,$B$5,Y10,$G$2)*10)</f>
        <v>3.00275536545274E-4</v>
      </c>
      <c r="AB10" s="29">
        <f>IF(ISBLANK(U10),"",BSVega($L$2,U10,$B$4,$B$5,Y10,$G$2)/100)</f>
        <v>0.18311030363653485</v>
      </c>
      <c r="AC10" s="29">
        <f>IF(ISBLANK(U10),"",BStheta("P",$L$2,U10,$B$4,$B$5,Y10,$G$2)/365)</f>
        <v>-0.11076548322051981</v>
      </c>
      <c r="BD10" s="9">
        <v>0.32393834297105012</v>
      </c>
    </row>
    <row r="11" spans="1:56" x14ac:dyDescent="0.25">
      <c r="A11" s="40"/>
      <c r="B11" s="40"/>
      <c r="C11" s="41"/>
      <c r="D11" s="42" t="str">
        <f>IF(ISBLANK(C11),"",BSVolImp("C",$G$3,E11,$B$4,$B$5,$G$2,C11)+0.000000001)</f>
        <v/>
      </c>
      <c r="E11" s="43">
        <v>2000</v>
      </c>
      <c r="F11" s="40"/>
      <c r="G11" s="40"/>
      <c r="H11" s="41"/>
      <c r="I11" s="42" t="str">
        <f>IF(ISBLANK(H11),"",BSVolImp("P",$G$3,E11,$B$4,$B$5,$G$2,H11)+0.000000001)</f>
        <v/>
      </c>
      <c r="K11" s="26">
        <v>4150</v>
      </c>
      <c r="L11" s="27">
        <v>292.89999999999998</v>
      </c>
      <c r="M11" s="27">
        <v>298.10000000000002</v>
      </c>
      <c r="N11" s="27">
        <v>295.5</v>
      </c>
      <c r="O11" s="28">
        <v>0.18459766100304623</v>
      </c>
      <c r="P11" s="29">
        <f>IF(ISBLANK(K11),"",BSDelta("C",$L$2,K11,$B$4,$B$5,O11,$G$2))</f>
        <v>0.89288409582633577</v>
      </c>
      <c r="Q11" s="30">
        <f>IF(ISBLANK(K11),"",BSGamma($L$2,K11,$B$4,$B$5,O11,$G$2)*10)</f>
        <v>7.3750649359167839E-3</v>
      </c>
      <c r="R11" s="29">
        <f>IF(ISBLANK(K11),"",BSVega($L$2,K11,$B$4,$B$5,O11,$G$2)/100)</f>
        <v>2.2986742269832248</v>
      </c>
      <c r="S11" s="29">
        <f>IF(ISBLANK(K11),"",BStheta("C",$L$2,K11,$B$4,$B$5,O11,$G$2)/365)</f>
        <v>4.0380840912797977E-2</v>
      </c>
      <c r="U11" s="26">
        <v>3450</v>
      </c>
      <c r="V11" s="31"/>
      <c r="W11" s="31">
        <v>0.9</v>
      </c>
      <c r="X11" s="31">
        <v>0.9</v>
      </c>
      <c r="Y11" s="28">
        <v>0.33792807755648108</v>
      </c>
      <c r="Z11" s="30">
        <f>IF(ISBLANK(U11),"",BSDelta("P",$L$2,U11,$B$4,$B$5,Y11,$G$2))</f>
        <v>-4.5627398036289469E-3</v>
      </c>
      <c r="AA11" s="30">
        <f>IF(ISBLANK(U11),"",BSGamma($L$2,U11,$B$4,$B$5,Y11,$G$2)*10)</f>
        <v>3.0286926465812863E-4</v>
      </c>
      <c r="AB11" s="29">
        <f>IF(ISBLANK(U11),"",BSVega($L$2,U11,$B$4,$B$5,Y11,$G$2)/100)</f>
        <v>0.17280840624468219</v>
      </c>
      <c r="AC11" s="29">
        <f>IF(ISBLANK(U11),"",BStheta("P",$L$2,U11,$B$4,$B$5,Y11,$G$2)/365)</f>
        <v>-9.8021282657926201E-2</v>
      </c>
      <c r="BD11" s="9">
        <v>0.32252242037405071</v>
      </c>
    </row>
    <row r="12" spans="1:56" x14ac:dyDescent="0.25">
      <c r="A12" s="40"/>
      <c r="B12" s="40"/>
      <c r="C12" s="41"/>
      <c r="D12" s="42" t="str">
        <f>IF(ISBLANK(C12),"",BSVolImp("C",$G$3,E12,$B$4,$B$5,$G$2,C12)+0.000000001)</f>
        <v/>
      </c>
      <c r="E12" s="43">
        <v>2400</v>
      </c>
      <c r="F12" s="40"/>
      <c r="G12" s="40"/>
      <c r="H12" s="41"/>
      <c r="I12" s="42" t="str">
        <f>IF(ISBLANK(H12),"",BSVolImp("P",$G$3,E12,$B$4,$B$5,$G$2,H12)+0.000000001)</f>
        <v/>
      </c>
      <c r="K12" s="26">
        <v>4200</v>
      </c>
      <c r="L12" s="27">
        <v>246.9</v>
      </c>
      <c r="M12" s="27">
        <v>251.3</v>
      </c>
      <c r="N12" s="27">
        <v>249.10000000000002</v>
      </c>
      <c r="O12" s="28">
        <v>0.17458305853730358</v>
      </c>
      <c r="P12" s="29">
        <f>IF(ISBLANK(K12),"",BSDelta("C",$L$2,K12,$B$4,$B$5,O12,$G$2))</f>
        <v>0.86041681112687951</v>
      </c>
      <c r="Q12" s="30">
        <f>IF(ISBLANK(K12),"",BSGamma($L$2,K12,$B$4,$B$5,O12,$G$2)*10)</f>
        <v>9.4941806794341284E-3</v>
      </c>
      <c r="R12" s="29">
        <f>IF(ISBLANK(K12),"",BSVega($L$2,K12,$B$4,$B$5,O12,$G$2)/100)</f>
        <v>2.7986267058741507</v>
      </c>
      <c r="S12" s="29">
        <f>IF(ISBLANK(K12),"",BStheta("C",$L$2,K12,$B$4,$B$5,O12,$G$2)/365)</f>
        <v>-9.0065309743008137E-2</v>
      </c>
      <c r="U12" s="26">
        <v>3500</v>
      </c>
      <c r="V12" s="31"/>
      <c r="W12" s="31">
        <v>0.8</v>
      </c>
      <c r="X12" s="31">
        <v>0.8</v>
      </c>
      <c r="Y12" s="28">
        <v>0.32534372452456156</v>
      </c>
      <c r="Z12" s="30">
        <f>IF(ISBLANK(U12),"",BSDelta("P",$L$2,U12,$B$4,$B$5,Y12,$G$2))</f>
        <v>-5.3475002918373293E-3</v>
      </c>
      <c r="AA12" s="30">
        <f>IF(ISBLANK(U12),"",BSGamma($L$2,U12,$B$4,$B$5,Y12,$G$2)*10)</f>
        <v>3.6233664008165835E-4</v>
      </c>
      <c r="AB12" s="29">
        <f>IF(ISBLANK(U12),"",BSVega($L$2,U12,$B$4,$B$5,Y12,$G$2)/100)</f>
        <v>0.19903986619711472</v>
      </c>
      <c r="AC12" s="29">
        <f>IF(ISBLANK(U12),"",BStheta("P",$L$2,U12,$B$4,$B$5,Y12,$G$2)/365)</f>
        <v>-0.10892920749202657</v>
      </c>
      <c r="BD12" s="9">
        <v>0.31438364386232448</v>
      </c>
    </row>
    <row r="13" spans="1:56" x14ac:dyDescent="0.25">
      <c r="A13" s="40"/>
      <c r="B13" s="40"/>
      <c r="C13" s="41"/>
      <c r="D13" s="42" t="str">
        <f>IF(ISBLANK(C13),"",BSVolImp("C",$G$3,E13,$B$4,$B$5,$G$2,C13)+0.000000001)</f>
        <v/>
      </c>
      <c r="E13" s="43">
        <v>2600</v>
      </c>
      <c r="F13" s="40"/>
      <c r="G13" s="40"/>
      <c r="H13" s="41"/>
      <c r="I13" s="42" t="str">
        <f>IF(ISBLANK(H13),"",BSVolImp("P",$G$3,E13,$B$4,$B$5,$G$2,H13)+0.000000001)</f>
        <v/>
      </c>
      <c r="K13" s="26">
        <v>4250</v>
      </c>
      <c r="L13" s="27">
        <v>202.8</v>
      </c>
      <c r="M13" s="27">
        <v>207.4</v>
      </c>
      <c r="N13" s="27">
        <v>205.10000000000002</v>
      </c>
      <c r="O13" s="28">
        <v>0.16348900863537205</v>
      </c>
      <c r="P13" s="29">
        <f>IF(ISBLANK(K13),"",BSDelta("C",$L$2,K13,$B$4,$B$5,O13,$G$2))</f>
        <v>0.81854714161417275</v>
      </c>
      <c r="Q13" s="30">
        <f>IF(ISBLANK(K13),"",BSGamma($L$2,K13,$B$4,$B$5,O13,$G$2)*10)</f>
        <v>1.2136195878812097E-2</v>
      </c>
      <c r="R13" s="29">
        <f>IF(ISBLANK(K13),"",BSVega($L$2,K13,$B$4,$B$5,O13,$G$2)/100)</f>
        <v>3.3500903649944771</v>
      </c>
      <c r="S13" s="29">
        <f>IF(ISBLANK(K13),"",BStheta("C",$L$2,K13,$B$4,$B$5,O13,$G$2)/365)</f>
        <v>-0.21980115237622652</v>
      </c>
      <c r="U13" s="26">
        <v>3550</v>
      </c>
      <c r="V13" s="31">
        <v>0.1</v>
      </c>
      <c r="W13" s="31">
        <v>0.8</v>
      </c>
      <c r="X13" s="31">
        <v>0.45</v>
      </c>
      <c r="Y13" s="28">
        <v>0.29165215938442085</v>
      </c>
      <c r="Z13" s="30">
        <f>IF(ISBLANK(U13),"",BSDelta("P",$L$2,U13,$B$4,$B$5,Y13,$G$2))</f>
        <v>-3.7943475882438586E-3</v>
      </c>
      <c r="AA13" s="30">
        <f>IF(ISBLANK(U13),"",BSGamma($L$2,U13,$B$4,$B$5,Y13,$G$2)*10)</f>
        <v>2.9759895576549625E-4</v>
      </c>
      <c r="AB13" s="29">
        <f>IF(ISBLANK(U13),"",BSVega($L$2,U13,$B$4,$B$5,Y13,$G$2)/100)</f>
        <v>0.146548704416995</v>
      </c>
      <c r="AC13" s="29">
        <f>IF(ISBLANK(U13),"",BStheta("P",$L$2,U13,$B$4,$B$5,Y13,$G$2)/365)</f>
        <v>-7.2111570112152898E-2</v>
      </c>
      <c r="BD13" s="9">
        <v>0.30425960533923863</v>
      </c>
    </row>
    <row r="14" spans="1:56" x14ac:dyDescent="0.25">
      <c r="A14" s="40"/>
      <c r="B14" s="40"/>
      <c r="C14" s="41"/>
      <c r="D14" s="42" t="str">
        <f>IF(ISBLANK(C14),"",BSVolImp("C",$G$3,E14,$B$4,$B$5,$G$2,C14)+0.000000001)</f>
        <v/>
      </c>
      <c r="E14" s="43">
        <v>2800</v>
      </c>
      <c r="F14" s="40"/>
      <c r="G14" s="40"/>
      <c r="H14" s="41"/>
      <c r="I14" s="42" t="str">
        <f>IF(ISBLANK(H14),"",BSVolImp("P",$G$3,E14,$B$4,$B$5,$G$2,H14)+0.000000001)</f>
        <v/>
      </c>
      <c r="K14" s="26">
        <v>4300</v>
      </c>
      <c r="L14" s="27">
        <v>160.80000000000001</v>
      </c>
      <c r="M14" s="27">
        <v>164.4</v>
      </c>
      <c r="N14" s="27">
        <v>162.60000000000002</v>
      </c>
      <c r="O14" s="28">
        <v>0.15424920542662798</v>
      </c>
      <c r="P14" s="29">
        <f>IF(ISBLANK(K14),"",BSDelta("C",$L$2,K14,$B$4,$B$5,O14,$G$2))</f>
        <v>0.7599536756560864</v>
      </c>
      <c r="Q14" s="30">
        <f>IF(ISBLANK(K14),"",BSGamma($L$2,K14,$B$4,$B$5,O14,$G$2)*10)</f>
        <v>1.5263522513969795E-2</v>
      </c>
      <c r="R14" s="29">
        <f>IF(ISBLANK(K14),"",BSVega($L$2,K14,$B$4,$B$5,O14,$G$2)/100)</f>
        <v>3.9752375972299672</v>
      </c>
      <c r="S14" s="29">
        <f>IF(ISBLANK(K14),"",BStheta("C",$L$2,K14,$B$4,$B$5,O14,$G$2)/365)</f>
        <v>-0.37335288167365599</v>
      </c>
      <c r="U14" s="26">
        <v>3600</v>
      </c>
      <c r="V14" s="31">
        <v>0.2</v>
      </c>
      <c r="W14" s="31">
        <v>1.1000000000000001</v>
      </c>
      <c r="X14" s="31">
        <v>0.65</v>
      </c>
      <c r="Y14" s="28">
        <v>0.28064137757629831</v>
      </c>
      <c r="Z14" s="30">
        <f>IF(ISBLANK(U14),"",BSDelta("P",$L$2,U14,$B$4,$B$5,Y14,$G$2))</f>
        <v>-4.6597380980073731E-3</v>
      </c>
      <c r="AA14" s="30">
        <f>IF(ISBLANK(U14),"",BSGamma($L$2,U14,$B$4,$B$5,Y14,$G$2)*10)</f>
        <v>3.7159980743298139E-4</v>
      </c>
      <c r="AB14" s="29">
        <f>IF(ISBLANK(U14),"",BSVega($L$2,U14,$B$4,$B$5,Y14,$G$2)/100)</f>
        <v>0.17608102912789483</v>
      </c>
      <c r="AC14" s="29">
        <f>IF(ISBLANK(U14),"",BStheta("P",$L$2,U14,$B$4,$B$5,Y14,$G$2)/365)</f>
        <v>-8.3593372492285892E-2</v>
      </c>
      <c r="BD14" s="9">
        <v>0.29122146152202327</v>
      </c>
    </row>
    <row r="15" spans="1:56" x14ac:dyDescent="0.25">
      <c r="A15" s="40"/>
      <c r="B15" s="40"/>
      <c r="C15" s="41"/>
      <c r="D15" s="42" t="str">
        <f>IF(ISBLANK(C15),"",BSVolImp("C",$G$3,E15,$B$4,$B$5,$G$2,C15)+0.000000001)</f>
        <v/>
      </c>
      <c r="E15" s="43">
        <v>3000</v>
      </c>
      <c r="F15" s="40"/>
      <c r="G15" s="40"/>
      <c r="H15" s="41"/>
      <c r="I15" s="42" t="str">
        <f>IF(ISBLANK(H15),"",BSVolImp("P",$G$3,E15,$B$4,$B$5,$G$2,H15)+0.000000001)</f>
        <v/>
      </c>
      <c r="K15" s="26">
        <v>4350</v>
      </c>
      <c r="L15" s="27">
        <v>121.7</v>
      </c>
      <c r="M15" s="27">
        <v>125.5</v>
      </c>
      <c r="N15" s="27">
        <v>123.6</v>
      </c>
      <c r="O15" s="28">
        <v>0.14636002001219381</v>
      </c>
      <c r="P15" s="29">
        <f>IF(ISBLANK(K15),"",BSDelta("C",$L$2,K15,$B$4,$B$5,O15,$G$2))</f>
        <v>0.68242724002382682</v>
      </c>
      <c r="Q15" s="30">
        <f>IF(ISBLANK(K15),"",BSGamma($L$2,K15,$B$4,$B$5,O15,$G$2)*10)</f>
        <v>1.853337303432739E-2</v>
      </c>
      <c r="R15" s="29">
        <f>IF(ISBLANK(K15),"",BSVega($L$2,K15,$B$4,$B$5,O15,$G$2)/100)</f>
        <v>4.5799666061940716</v>
      </c>
      <c r="S15" s="29">
        <f>IF(ISBLANK(K15),"",BStheta("C",$L$2,K15,$B$4,$B$5,O15,$G$2)/365)</f>
        <v>-0.52877339665855561</v>
      </c>
      <c r="U15" s="26">
        <v>3650</v>
      </c>
      <c r="V15" s="31">
        <v>0.3</v>
      </c>
      <c r="W15" s="31">
        <v>1.1000000000000001</v>
      </c>
      <c r="X15" s="31">
        <v>0.70000000000000007</v>
      </c>
      <c r="Y15" s="28">
        <v>0.2685886939959668</v>
      </c>
      <c r="Z15" s="30">
        <f>IF(ISBLANK(U15),"",BSDelta("P",$L$2,U15,$B$4,$B$5,Y15,$G$2))</f>
        <v>-5.5937172310307967E-3</v>
      </c>
      <c r="AA15" s="30">
        <f>IF(ISBLANK(U15),"",BSGamma($L$2,U15,$B$4,$B$5,Y15,$G$2)*10)</f>
        <v>4.5680841604593019E-4</v>
      </c>
      <c r="AB15" s="29">
        <f>IF(ISBLANK(U15),"",BSVega($L$2,U15,$B$4,$B$5,Y15,$G$2)/100)</f>
        <v>0.20716062286023998</v>
      </c>
      <c r="AC15" s="29">
        <f>IF(ISBLANK(U15),"",BStheta("P",$L$2,U15,$B$4,$B$5,Y15,$G$2)/365)</f>
        <v>-9.4405507132200653E-2</v>
      </c>
      <c r="BD15" s="9">
        <v>0.28257684665748822</v>
      </c>
    </row>
    <row r="16" spans="1:56" x14ac:dyDescent="0.25">
      <c r="A16" s="40"/>
      <c r="B16" s="40"/>
      <c r="C16" s="41"/>
      <c r="D16" s="42" t="str">
        <f>IF(ISBLANK(C16),"",BSVolImp("C",$G$3,E16,$B$4,$B$5,$G$2,C16)+0.000000001)</f>
        <v/>
      </c>
      <c r="E16" s="43">
        <v>3200</v>
      </c>
      <c r="F16" s="40"/>
      <c r="G16" s="40"/>
      <c r="H16" s="41"/>
      <c r="I16" s="42" t="str">
        <f>IF(ISBLANK(H16),"",BSVolImp("P",$G$3,E16,$B$4,$B$5,$G$2,H16)+0.000000001)</f>
        <v/>
      </c>
      <c r="K16" s="26">
        <v>4375</v>
      </c>
      <c r="L16" s="27">
        <v>103.8</v>
      </c>
      <c r="M16" s="27">
        <v>106.1</v>
      </c>
      <c r="N16" s="27">
        <v>104.94999999999999</v>
      </c>
      <c r="O16" s="28">
        <v>0.14167107045360303</v>
      </c>
      <c r="P16" s="29">
        <f>IF(ISBLANK(K16),"",BSDelta("C",$L$2,K16,$B$4,$B$5,O16,$G$2))</f>
        <v>0.63741505491177208</v>
      </c>
      <c r="Q16" s="30">
        <f>IF(ISBLANK(K16),"",BSGamma($L$2,K16,$B$4,$B$5,O16,$G$2)*10)</f>
        <v>2.0181485050300263E-2</v>
      </c>
      <c r="R16" s="29">
        <f>IF(ISBLANK(K16),"",BSVega($L$2,K16,$B$4,$B$5,O16,$G$2)/100)</f>
        <v>4.8274710722306047</v>
      </c>
      <c r="S16" s="29">
        <f>IF(ISBLANK(K16),"",BStheta("C",$L$2,K16,$B$4,$B$5,O16,$G$2)/365)</f>
        <v>-0.58733659074287958</v>
      </c>
      <c r="U16" s="26">
        <v>3700</v>
      </c>
      <c r="V16" s="31">
        <v>0.4</v>
      </c>
      <c r="W16" s="31">
        <v>1.3</v>
      </c>
      <c r="X16" s="31">
        <v>0.85000000000000009</v>
      </c>
      <c r="Y16" s="28">
        <v>0.25373151850189218</v>
      </c>
      <c r="Z16" s="30">
        <f>IF(ISBLANK(U16),"",BSDelta("P",$L$2,U16,$B$4,$B$5,Y16,$G$2))</f>
        <v>-6.2682011116474675E-3</v>
      </c>
      <c r="AA16" s="30">
        <f>IF(ISBLANK(U16),"",BSGamma($L$2,U16,$B$4,$B$5,Y16,$G$2)*10)</f>
        <v>5.3491485833280733E-4</v>
      </c>
      <c r="AB16" s="29">
        <f>IF(ISBLANK(U16),"",BSVega($L$2,U16,$B$4,$B$5,Y16,$G$2)/100)</f>
        <v>0.22916298158967791</v>
      </c>
      <c r="AC16" s="29">
        <f>IF(ISBLANK(U16),"",BStheta("P",$L$2,U16,$B$4,$B$5,Y16,$G$2)/365)</f>
        <v>-9.8997955015336259E-2</v>
      </c>
      <c r="BD16" s="9">
        <v>0.27086502608445423</v>
      </c>
    </row>
    <row r="17" spans="1:56" x14ac:dyDescent="0.25">
      <c r="A17" s="40"/>
      <c r="B17" s="40"/>
      <c r="C17" s="41"/>
      <c r="D17" s="42" t="str">
        <f>IF(ISBLANK(C17),"",BSVolImp("C",$G$3,E17,$B$4,$B$5,$G$2,C17)+0.000000001)</f>
        <v/>
      </c>
      <c r="E17" s="43">
        <v>3300</v>
      </c>
      <c r="F17" s="40"/>
      <c r="G17" s="40">
        <v>0.5</v>
      </c>
      <c r="H17" s="41">
        <v>0.5</v>
      </c>
      <c r="I17" s="42">
        <f>IF(ISBLANK(H17),"",BSVolImp("P",$G$3,E17,$B$4,$B$5,$G$2,H17)+0.000000001)</f>
        <v>0.3798896841899187</v>
      </c>
      <c r="K17" s="26">
        <v>4400</v>
      </c>
      <c r="L17" s="27">
        <v>87.1</v>
      </c>
      <c r="M17" s="27">
        <v>88.7</v>
      </c>
      <c r="N17" s="27">
        <v>87.9</v>
      </c>
      <c r="O17" s="28">
        <v>0.13749055386209622</v>
      </c>
      <c r="P17" s="29">
        <f>IF(ISBLANK(K17),"",BSDelta("C",$L$2,K17,$B$4,$B$5,O17,$G$2))</f>
        <v>0.5871260874989549</v>
      </c>
      <c r="Q17" s="30">
        <f>IF(ISBLANK(K17),"",BSGamma($L$2,K17,$B$4,$B$5,O17,$G$2)*10)</f>
        <v>2.1625347689849098E-2</v>
      </c>
      <c r="R17" s="29">
        <f>IF(ISBLANK(K17),"",BSVega($L$2,K17,$B$4,$B$5,O17,$G$2)/100)</f>
        <v>5.0202037556745118</v>
      </c>
      <c r="S17" s="29">
        <f>IF(ISBLANK(K17),"",BStheta("C",$L$2,K17,$B$4,$B$5,O17,$G$2)/365)</f>
        <v>-0.63842149984111363</v>
      </c>
      <c r="U17" s="26">
        <v>3750</v>
      </c>
      <c r="V17" s="31">
        <v>0.7</v>
      </c>
      <c r="W17" s="31">
        <v>1.6</v>
      </c>
      <c r="X17" s="31">
        <v>1.1499999999999999</v>
      </c>
      <c r="Y17" s="28">
        <v>0.25277798374561461</v>
      </c>
      <c r="Z17" s="30">
        <f>IF(ISBLANK(U17),"",BSDelta("P",$L$2,U17,$B$4,$B$5,Y17,$G$2))</f>
        <v>-1.0072784756808964E-2</v>
      </c>
      <c r="AA17" s="30">
        <f>IF(ISBLANK(U17),"",BSGamma($L$2,U17,$B$4,$B$5,Y17,$G$2)*10)</f>
        <v>8.1490552680046956E-4</v>
      </c>
      <c r="AB17" s="29">
        <f>IF(ISBLANK(U17),"",BSVega($L$2,U17,$B$4,$B$5,Y17,$G$2)/100)</f>
        <v>0.34780185402152852</v>
      </c>
      <c r="AC17" s="29">
        <f>IF(ISBLANK(U17),"",BStheta("P",$L$2,U17,$B$4,$B$5,Y17,$G$2)/365)</f>
        <v>-0.15016672729750563</v>
      </c>
      <c r="BD17" s="9">
        <v>0.26137679858905444</v>
      </c>
    </row>
    <row r="18" spans="1:56" x14ac:dyDescent="0.25">
      <c r="A18" s="40"/>
      <c r="B18" s="40"/>
      <c r="C18" s="41"/>
      <c r="D18" s="42" t="str">
        <f>IF(ISBLANK(C18),"",BSVolImp("C",$G$3,E18,$B$4,$B$5,$G$2,C18)+0.000000001)</f>
        <v/>
      </c>
      <c r="E18" s="43">
        <v>3400</v>
      </c>
      <c r="F18" s="40"/>
      <c r="G18" s="40">
        <v>0.6</v>
      </c>
      <c r="H18" s="41">
        <v>0.6</v>
      </c>
      <c r="I18" s="42">
        <f>IF(ISBLANK(H18),"",BSVolImp("P",$G$3,E18,$B$4,$B$5,$G$2,H18)+0.000000001)</f>
        <v>0.35171569593216584</v>
      </c>
      <c r="K18" s="26">
        <v>4425</v>
      </c>
      <c r="L18" s="27">
        <v>71.400000000000006</v>
      </c>
      <c r="M18" s="27">
        <v>73.099999999999994</v>
      </c>
      <c r="N18" s="27">
        <v>72.25</v>
      </c>
      <c r="O18" s="28">
        <v>0.13330989063588647</v>
      </c>
      <c r="P18" s="29">
        <f>IF(ISBLANK(K18),"",BSDelta("C",$L$2,K18,$B$4,$B$5,O18,$G$2))</f>
        <v>0.53235636164607736</v>
      </c>
      <c r="Q18" s="30">
        <f>IF(ISBLANK(K18),"",BSGamma($L$2,K18,$B$4,$B$5,O18,$G$2)*10)</f>
        <v>2.2805767979188256E-2</v>
      </c>
      <c r="R18" s="29">
        <f>IF(ISBLANK(K18),"",BSVega($L$2,K18,$B$4,$B$5,O18,$G$2)/100)</f>
        <v>5.1332504962436651</v>
      </c>
      <c r="S18" s="29">
        <f>IF(ISBLANK(K18),"",BStheta("C",$L$2,K18,$B$4,$B$5,O18,$G$2)/365)</f>
        <v>-0.67336571807379642</v>
      </c>
      <c r="U18" s="26">
        <v>3800</v>
      </c>
      <c r="V18" s="31">
        <v>1.1000000000000001</v>
      </c>
      <c r="W18" s="31">
        <v>1.9</v>
      </c>
      <c r="X18" s="31">
        <v>1.5</v>
      </c>
      <c r="Y18" s="28">
        <v>0.24101558156840378</v>
      </c>
      <c r="Z18" s="30">
        <f>IF(ISBLANK(U18),"",BSDelta("P",$L$2,U18,$B$4,$B$5,Y18,$G$2))</f>
        <v>-1.2389143557942803E-2</v>
      </c>
      <c r="AA18" s="30">
        <f>IF(ISBLANK(U18),"",BSGamma($L$2,U18,$B$4,$B$5,Y18,$G$2)*10)</f>
        <v>1.0233281422926826E-3</v>
      </c>
      <c r="AB18" s="29">
        <f>IF(ISBLANK(U18),"",BSVega($L$2,U18,$B$4,$B$5,Y18,$G$2)/100)</f>
        <v>0.41643327292121535</v>
      </c>
      <c r="AC18" s="29">
        <f>IF(ISBLANK(U18),"",BStheta("P",$L$2,U18,$B$4,$B$5,Y18,$G$2)/365)</f>
        <v>-0.17215328639535388</v>
      </c>
      <c r="BD18" s="9">
        <v>0.25127669262299873</v>
      </c>
    </row>
    <row r="19" spans="1:56" x14ac:dyDescent="0.25">
      <c r="A19" s="40"/>
      <c r="B19" s="40"/>
      <c r="C19" s="41"/>
      <c r="D19" s="42" t="str">
        <f>IF(ISBLANK(C19),"",BSVolImp("C",$G$3,E19,$B$4,$B$5,$G$2,C19)+0.000000001)</f>
        <v/>
      </c>
      <c r="E19" s="43">
        <v>3450</v>
      </c>
      <c r="F19" s="40"/>
      <c r="G19" s="40">
        <v>0.9</v>
      </c>
      <c r="H19" s="41">
        <v>0.9</v>
      </c>
      <c r="I19" s="42">
        <f>IF(ISBLANK(H19),"",BSVolImp("P",$G$3,E19,$B$4,$B$5,$G$2,H19)+0.000000001)</f>
        <v>0.35008904273275193</v>
      </c>
      <c r="K19" s="26">
        <v>4450</v>
      </c>
      <c r="L19" s="27">
        <v>57.5</v>
      </c>
      <c r="M19" s="27">
        <v>59</v>
      </c>
      <c r="N19" s="27">
        <v>58.25</v>
      </c>
      <c r="O19" s="28">
        <v>0.12926170769287235</v>
      </c>
      <c r="P19" s="29">
        <f>IF(ISBLANK(K19),"",BSDelta("C",$L$2,K19,$B$4,$B$5,O19,$G$2))</f>
        <v>0.47370552937994204</v>
      </c>
      <c r="Q19" s="30">
        <f>IF(ISBLANK(K19),"",BSGamma($L$2,K19,$B$4,$B$5,O19,$G$2)*10)</f>
        <v>2.3572404728895269E-2</v>
      </c>
      <c r="R19" s="29">
        <f>IF(ISBLANK(K19),"",BSVega($L$2,K19,$B$4,$B$5,O19,$G$2)/100)</f>
        <v>5.1446894250581918</v>
      </c>
      <c r="S19" s="29">
        <f>IF(ISBLANK(K19),"",BStheta("C",$L$2,K19,$B$4,$B$5,O19,$G$2)/365)</f>
        <v>-0.68982570226096596</v>
      </c>
      <c r="U19" s="26">
        <v>3850</v>
      </c>
      <c r="V19" s="31">
        <v>1.6</v>
      </c>
      <c r="W19" s="31">
        <v>2.2999999999999998</v>
      </c>
      <c r="X19" s="31">
        <v>1.95</v>
      </c>
      <c r="Y19" s="28">
        <v>0.23172700396051735</v>
      </c>
      <c r="Z19" s="30">
        <f>IF(ISBLANK(U19),"",BSDelta("P",$L$2,U19,$B$4,$B$5,Y19,$G$2))</f>
        <v>-1.6239290617361655E-2</v>
      </c>
      <c r="AA19" s="30">
        <f>IF(ISBLANK(U19),"",BSGamma($L$2,U19,$B$4,$B$5,Y19,$G$2)*10)</f>
        <v>1.3440724025739635E-3</v>
      </c>
      <c r="AB19" s="29">
        <f>IF(ISBLANK(U19),"",BSVega($L$2,U19,$B$4,$B$5,Y19,$G$2)/100)</f>
        <v>0.52587762711302344</v>
      </c>
      <c r="AC19" s="29">
        <f>IF(ISBLANK(U19),"",BStheta("P",$L$2,U19,$B$4,$B$5,Y19,$G$2)/365)</f>
        <v>-0.20998854160868588</v>
      </c>
      <c r="BD19" s="9">
        <v>0.24037706034600939</v>
      </c>
    </row>
    <row r="20" spans="1:56" x14ac:dyDescent="0.25">
      <c r="A20" s="40"/>
      <c r="B20" s="40"/>
      <c r="C20" s="41"/>
      <c r="D20" s="42" t="str">
        <f>IF(ISBLANK(C20),"",BSVolImp("C",$G$3,E20,$B$4,$B$5,$G$2,C20)+0.000000001)</f>
        <v/>
      </c>
      <c r="E20" s="43">
        <v>3500</v>
      </c>
      <c r="F20" s="40"/>
      <c r="G20" s="40">
        <v>0.8</v>
      </c>
      <c r="H20" s="41">
        <v>0.8</v>
      </c>
      <c r="I20" s="42">
        <f>IF(ISBLANK(H20),"",BSVolImp("P",$G$3,E20,$B$4,$B$5,$G$2,H20)+0.000000001)</f>
        <v>0.32745381280665847</v>
      </c>
      <c r="K20" s="26">
        <v>4475</v>
      </c>
      <c r="L20" s="27">
        <v>45.3</v>
      </c>
      <c r="M20" s="27">
        <v>46.2</v>
      </c>
      <c r="N20" s="27">
        <v>45.75</v>
      </c>
      <c r="O20" s="28">
        <v>0.12562805938876906</v>
      </c>
      <c r="P20" s="29">
        <f>IF(ISBLANK(K20),"",BSDelta("C",$L$2,K20,$B$4,$B$5,O20,$G$2))</f>
        <v>0.41252206372410244</v>
      </c>
      <c r="Q20" s="30">
        <f>IF(ISBLANK(K20),"",BSGamma($L$2,K20,$B$4,$B$5,O20,$G$2)*10)</f>
        <v>2.374178838758283E-2</v>
      </c>
      <c r="R20" s="29">
        <f>IF(ISBLANK(K20),"",BSVega($L$2,K20,$B$4,$B$5,O20,$G$2)/100)</f>
        <v>5.0359970264277756</v>
      </c>
      <c r="S20" s="29">
        <f>IF(ISBLANK(K20),"",BStheta("C",$L$2,K20,$B$4,$B$5,O20,$G$2)/365)</f>
        <v>-0.68725117357714716</v>
      </c>
      <c r="U20" s="26">
        <v>3900</v>
      </c>
      <c r="V20" s="31">
        <v>2.2999999999999998</v>
      </c>
      <c r="W20" s="31">
        <v>2.7</v>
      </c>
      <c r="X20" s="31">
        <v>2.5</v>
      </c>
      <c r="Y20" s="28">
        <v>0.22449543740553587</v>
      </c>
      <c r="Z20" s="30">
        <f>IF(ISBLANK(U20),"",BSDelta("P",$L$2,U20,$B$4,$B$5,Y20,$G$2))</f>
        <v>-2.2319516918382735E-2</v>
      </c>
      <c r="AA20" s="30">
        <f>IF(ISBLANK(U20),"",BSGamma($L$2,U20,$B$4,$B$5,Y20,$G$2)*10)</f>
        <v>1.8186385457934914E-3</v>
      </c>
      <c r="AB20" s="29">
        <f>IF(ISBLANK(U20),"",BSVega($L$2,U20,$B$4,$B$5,Y20,$G$2)/100)</f>
        <v>0.68934922974965374</v>
      </c>
      <c r="AC20" s="29">
        <f>IF(ISBLANK(U20),"",BStheta("P",$L$2,U20,$B$4,$B$5,Y20,$G$2)/365)</f>
        <v>-0.26804774774776191</v>
      </c>
      <c r="BD20" s="9">
        <v>0.22998216277844105</v>
      </c>
    </row>
    <row r="21" spans="1:56" x14ac:dyDescent="0.25">
      <c r="A21" s="40"/>
      <c r="B21" s="40"/>
      <c r="C21" s="41"/>
      <c r="D21" s="42" t="str">
        <f>IF(ISBLANK(C21),"",BSVolImp("C",$G$3,E21,$B$4,$B$5,$G$2,C21)+0.000000001)</f>
        <v/>
      </c>
      <c r="E21" s="43">
        <v>3550</v>
      </c>
      <c r="F21" s="40">
        <v>0.1</v>
      </c>
      <c r="G21" s="40">
        <v>0.8</v>
      </c>
      <c r="H21" s="41">
        <v>0.45</v>
      </c>
      <c r="I21" s="42">
        <f>IF(ISBLANK(H21),"",BSVolImp("P",$G$3,E21,$B$4,$B$5,$G$2,H21)+0.000000001)</f>
        <v>0.29031452518107231</v>
      </c>
      <c r="K21" s="26">
        <v>4500</v>
      </c>
      <c r="L21" s="27">
        <v>34.799999999999997</v>
      </c>
      <c r="M21" s="27">
        <v>35.6</v>
      </c>
      <c r="N21" s="27">
        <v>35.200000000000003</v>
      </c>
      <c r="O21" s="28">
        <v>0.12241400016927689</v>
      </c>
      <c r="P21" s="29">
        <f>IF(ISBLANK(K21),"",BSDelta("C",$L$2,K21,$B$4,$B$5,O21,$G$2))</f>
        <v>0.3507709602531815</v>
      </c>
      <c r="Q21" s="30">
        <f>IF(ISBLANK(K21),"",BSGamma($L$2,K21,$B$4,$B$5,O21,$G$2)*10)</f>
        <v>2.3217080013212998E-2</v>
      </c>
      <c r="R21" s="29">
        <f>IF(ISBLANK(K21),"",BSVega($L$2,K21,$B$4,$B$5,O21,$G$2)/100)</f>
        <v>4.7987052144765441</v>
      </c>
      <c r="S21" s="29">
        <f>IF(ISBLANK(K21),"",BStheta("C",$L$2,K21,$B$4,$B$5,O21,$G$2)/365)</f>
        <v>-0.66431081047087259</v>
      </c>
      <c r="U21" s="26">
        <v>3950</v>
      </c>
      <c r="V21" s="31">
        <v>3</v>
      </c>
      <c r="W21" s="31">
        <v>3.4</v>
      </c>
      <c r="X21" s="31">
        <v>3.2</v>
      </c>
      <c r="Y21" s="28">
        <v>0.2124658685333429</v>
      </c>
      <c r="Z21" s="30">
        <f>IF(ISBLANK(U21),"",BSDelta("P",$L$2,U21,$B$4,$B$5,Y21,$G$2))</f>
        <v>-2.7917949168055574E-2</v>
      </c>
      <c r="AA21" s="30">
        <f>IF(ISBLANK(U21),"",BSGamma($L$2,U21,$B$4,$B$5,Y21,$G$2)*10)</f>
        <v>2.3186113837146945E-3</v>
      </c>
      <c r="AB21" s="29">
        <f>IF(ISBLANK(U21),"",BSVega($L$2,U21,$B$4,$B$5,Y21,$G$2)/100)</f>
        <v>0.83176859907370149</v>
      </c>
      <c r="AC21" s="29">
        <f>IF(ISBLANK(U21),"",BStheta("P",$L$2,U21,$B$4,$B$5,Y21,$G$2)/365)</f>
        <v>-0.30806392824621537</v>
      </c>
      <c r="BD21" s="9">
        <v>0.21855422500072583</v>
      </c>
    </row>
    <row r="22" spans="1:56" x14ac:dyDescent="0.25">
      <c r="A22" s="40"/>
      <c r="B22" s="40"/>
      <c r="C22" s="41"/>
      <c r="D22" s="42" t="str">
        <f>IF(ISBLANK(C22),"",BSVolImp("C",$G$3,E22,$B$4,$B$5,$G$2,C22)+0.000000001)</f>
        <v/>
      </c>
      <c r="E22" s="43">
        <v>3600</v>
      </c>
      <c r="F22" s="40">
        <v>0.2</v>
      </c>
      <c r="G22" s="40">
        <v>1.1000000000000001</v>
      </c>
      <c r="H22" s="41">
        <v>0.65</v>
      </c>
      <c r="I22" s="42">
        <f>IF(ISBLANK(H22),"",BSVolImp("P",$G$3,E22,$B$4,$B$5,$G$2,H22)+0.000000001)</f>
        <v>0.28527812476498476</v>
      </c>
      <c r="K22" s="26">
        <v>4550</v>
      </c>
      <c r="L22" s="27">
        <v>18.899999999999999</v>
      </c>
      <c r="M22" s="27">
        <v>19.399999999999999</v>
      </c>
      <c r="N22" s="27">
        <v>19.149999999999999</v>
      </c>
      <c r="O22" s="28">
        <v>0.11677369719926919</v>
      </c>
      <c r="P22" s="29">
        <f>IF(ISBLANK(K22),"",BSDelta("C",$L$2,K22,$B$4,$B$5,O22,$G$2))</f>
        <v>0.23358955556130348</v>
      </c>
      <c r="Q22" s="30">
        <f>IF(ISBLANK(K22),"",BSGamma($L$2,K22,$B$4,$B$5,O22,$G$2)*10)</f>
        <v>2.0131970565839541E-2</v>
      </c>
      <c r="R22" s="29">
        <f>IF(ISBLANK(K22),"",BSVega($L$2,K22,$B$4,$B$5,O22,$G$2)/100)</f>
        <v>3.9693253845808929</v>
      </c>
      <c r="S22" s="29">
        <f>IF(ISBLANK(K22),"",BStheta("C",$L$2,K22,$B$4,$B$5,O22,$G$2)/365)</f>
        <v>-0.55924200081049658</v>
      </c>
      <c r="U22" s="26">
        <v>4000</v>
      </c>
      <c r="V22" s="31">
        <v>3.6</v>
      </c>
      <c r="W22" s="31">
        <v>4.5</v>
      </c>
      <c r="X22" s="31">
        <v>4.05</v>
      </c>
      <c r="Y22" s="28">
        <v>0.20244930511177764</v>
      </c>
      <c r="Z22" s="30">
        <f>IF(ISBLANK(U22),"",BSDelta("P",$L$2,U22,$B$4,$B$5,Y22,$G$2))</f>
        <v>-3.6669762103558351E-2</v>
      </c>
      <c r="AA22" s="30">
        <f>IF(ISBLANK(U22),"",BSGamma($L$2,U22,$B$4,$B$5,Y22,$G$2)*10)</f>
        <v>3.0482300888778555E-3</v>
      </c>
      <c r="AB22" s="29">
        <f>IF(ISBLANK(U22),"",BSVega($L$2,U22,$B$4,$B$5,Y22,$G$2)/100)</f>
        <v>1.0419560967392916</v>
      </c>
      <c r="AC22" s="29">
        <f>IF(ISBLANK(U22),"",BStheta("P",$L$2,U22,$B$4,$B$5,Y22,$G$2)/365)</f>
        <v>-0.37042731501135617</v>
      </c>
      <c r="BD22" s="9">
        <v>0.21072845690682965</v>
      </c>
    </row>
    <row r="23" spans="1:56" x14ac:dyDescent="0.25">
      <c r="A23" s="40"/>
      <c r="B23" s="40"/>
      <c r="C23" s="41"/>
      <c r="D23" s="42" t="str">
        <f>IF(ISBLANK(C23),"",BSVolImp("C",$G$3,E23,$B$4,$B$5,$G$2,C23)+0.000000001)</f>
        <v/>
      </c>
      <c r="E23" s="43">
        <v>3650</v>
      </c>
      <c r="F23" s="40">
        <v>0.3</v>
      </c>
      <c r="G23" s="40">
        <v>1.1000000000000001</v>
      </c>
      <c r="H23" s="41">
        <v>0.70000000000000007</v>
      </c>
      <c r="I23" s="42">
        <f>IF(ISBLANK(H23),"",BSVolImp("P",$G$3,E23,$B$4,$B$5,$G$2,H23)+0.000000001)</f>
        <v>0.27064010622796547</v>
      </c>
      <c r="K23" s="26">
        <v>4600</v>
      </c>
      <c r="L23" s="27">
        <v>9.1999999999999993</v>
      </c>
      <c r="M23" s="27">
        <v>9.9</v>
      </c>
      <c r="N23" s="27">
        <v>9.5500000000000007</v>
      </c>
      <c r="O23" s="28">
        <v>0.1133092695025546</v>
      </c>
      <c r="P23" s="29">
        <f>IF(ISBLANK(K23),"",BSDelta("C",$L$2,K23,$B$4,$B$5,O23,$G$2))</f>
        <v>0.13990069770881458</v>
      </c>
      <c r="Q23" s="30">
        <f>IF(ISBLANK(K23),"",BSGamma($L$2,K23,$B$4,$B$5,O23,$G$2)*10)</f>
        <v>1.5083407788913428E-2</v>
      </c>
      <c r="R23" s="29">
        <f>IF(ISBLANK(K23),"",BSVega($L$2,K23,$B$4,$B$5,O23,$G$2)/100)</f>
        <v>2.885694132359482</v>
      </c>
      <c r="S23" s="29">
        <f>IF(ISBLANK(K23),"",BStheta("C",$L$2,K23,$B$4,$B$5,O23,$G$2)/365)</f>
        <v>-0.41470005375120844</v>
      </c>
      <c r="U23" s="26">
        <v>4050</v>
      </c>
      <c r="V23" s="31">
        <v>5.2</v>
      </c>
      <c r="W23" s="31">
        <v>5.9</v>
      </c>
      <c r="X23" s="31">
        <v>5.5500000000000007</v>
      </c>
      <c r="Y23" s="28">
        <v>0.19275896949260826</v>
      </c>
      <c r="Z23" s="30">
        <f>IF(ISBLANK(U23),"",BSDelta("P",$L$2,U23,$B$4,$B$5,Y23,$G$2))</f>
        <v>-4.8793459590796111E-2</v>
      </c>
      <c r="AA23" s="30">
        <f>IF(ISBLANK(U23),"",BSGamma($L$2,U23,$B$4,$B$5,Y23,$G$2)*10)</f>
        <v>4.0339097743364426E-3</v>
      </c>
      <c r="AB23" s="29">
        <f>IF(ISBLANK(U23),"",BSVega($L$2,U23,$B$4,$B$5,Y23,$G$2)/100)</f>
        <v>1.312883408962237</v>
      </c>
      <c r="AC23" s="29">
        <f>IF(ISBLANK(U23),"",BStheta("P",$L$2,U23,$B$4,$B$5,Y23,$G$2)/365)</f>
        <v>-0.44829131594675004</v>
      </c>
      <c r="BD23" s="9">
        <v>0.201139613825463</v>
      </c>
    </row>
    <row r="24" spans="1:56" x14ac:dyDescent="0.25">
      <c r="A24" s="40"/>
      <c r="B24" s="40"/>
      <c r="C24" s="41"/>
      <c r="D24" s="42" t="str">
        <f>IF(ISBLANK(C24),"",BSVolImp("C",$G$3,E24,$B$4,$B$5,$G$2,C24)+0.000000001)</f>
        <v/>
      </c>
      <c r="E24" s="43">
        <v>3700</v>
      </c>
      <c r="F24" s="40">
        <v>0.4</v>
      </c>
      <c r="G24" s="40">
        <v>1.3</v>
      </c>
      <c r="H24" s="41">
        <v>0.85000000000000009</v>
      </c>
      <c r="I24" s="42">
        <f>IF(ISBLANK(H24),"",BSVolImp("P",$G$3,E24,$B$4,$B$5,$G$2,H24)+0.000000001)</f>
        <v>0.25972239630866295</v>
      </c>
      <c r="K24" s="26">
        <v>4650</v>
      </c>
      <c r="L24" s="27">
        <v>4.0999999999999996</v>
      </c>
      <c r="M24" s="27">
        <v>4.8</v>
      </c>
      <c r="N24" s="27">
        <v>4.4499999999999993</v>
      </c>
      <c r="O24" s="28">
        <v>0.11155008893583104</v>
      </c>
      <c r="P24" s="29">
        <f>IF(ISBLANK(K24),"",BSDelta("C",$L$2,K24,$B$4,$B$5,O24,$G$2))</f>
        <v>7.6279209908849469E-2</v>
      </c>
      <c r="Q24" s="30">
        <f>IF(ISBLANK(K24),"",BSGamma($L$2,K24,$B$4,$B$5,O24,$G$2)*10)</f>
        <v>9.881118040660497E-3</v>
      </c>
      <c r="R24" s="29">
        <f>IF(ISBLANK(K24),"",BSVega($L$2,K24,$B$4,$B$5,O24,$G$2)/100)</f>
        <v>1.8610643603079762</v>
      </c>
      <c r="S24" s="29">
        <f>IF(ISBLANK(K24),"",BStheta("C",$L$2,K24,$B$4,$B$5,O24,$G$2)/365)</f>
        <v>-0.27347944440609734</v>
      </c>
      <c r="U24" s="26">
        <v>4100</v>
      </c>
      <c r="V24" s="31">
        <v>7.2</v>
      </c>
      <c r="W24" s="31">
        <v>7.8</v>
      </c>
      <c r="X24" s="31">
        <v>7.5</v>
      </c>
      <c r="Y24" s="28">
        <v>0.18408146178617449</v>
      </c>
      <c r="Z24" s="30">
        <f>IF(ISBLANK(U24),"",BSDelta("P",$L$2,U24,$B$4,$B$5,Y24,$G$2))</f>
        <v>-6.636595548440577E-2</v>
      </c>
      <c r="AA24" s="30">
        <f>IF(ISBLANK(U24),"",BSGamma($L$2,U24,$B$4,$B$5,Y24,$G$2)*10)</f>
        <v>5.3811238750540637E-3</v>
      </c>
      <c r="AB24" s="29">
        <f>IF(ISBLANK(U24),"",BSVega($L$2,U24,$B$4,$B$5,Y24,$G$2)/100)</f>
        <v>1.6725088643485193</v>
      </c>
      <c r="AC24" s="29">
        <f>IF(ISBLANK(U24),"",BStheta("P",$L$2,U24,$B$4,$B$5,Y24,$G$2)/365)</f>
        <v>-0.55105049511051274</v>
      </c>
      <c r="BD24" s="9">
        <v>0.19160226770494329</v>
      </c>
    </row>
    <row r="25" spans="1:56" x14ac:dyDescent="0.25">
      <c r="A25" s="40"/>
      <c r="B25" s="40"/>
      <c r="C25" s="41"/>
      <c r="D25" s="42" t="str">
        <f>IF(ISBLANK(C25),"",BSVolImp("C",$G$3,E25,$B$4,$B$5,$G$2,C25)+0.000000001)</f>
        <v/>
      </c>
      <c r="E25" s="43">
        <v>3750</v>
      </c>
      <c r="F25" s="40">
        <v>0.7</v>
      </c>
      <c r="G25" s="40">
        <v>1.6</v>
      </c>
      <c r="H25" s="41">
        <v>1.1499999999999999</v>
      </c>
      <c r="I25" s="42">
        <f>IF(ISBLANK(H25),"",BSVolImp("P",$G$3,E25,$B$4,$B$5,$G$2,H25)+0.000000001)</f>
        <v>0.2521364355117201</v>
      </c>
      <c r="K25" s="26">
        <v>4700</v>
      </c>
      <c r="L25" s="27">
        <v>1.9</v>
      </c>
      <c r="M25" s="27">
        <v>2.4</v>
      </c>
      <c r="N25" s="27">
        <v>2.15</v>
      </c>
      <c r="O25" s="28">
        <v>0.11330230971521113</v>
      </c>
      <c r="P25" s="29">
        <f>IF(ISBLANK(K25),"",BSDelta("C",$L$2,K25,$B$4,$B$5,O25,$G$2))</f>
        <v>4.1672813174379007E-2</v>
      </c>
      <c r="Q25" s="30">
        <f>IF(ISBLANK(K25),"",BSGamma($L$2,K25,$B$4,$B$5,O25,$G$2)*10)</f>
        <v>6.0445056651145905E-3</v>
      </c>
      <c r="R25" s="29">
        <f>IF(ISBLANK(K25),"",BSVega($L$2,K25,$B$4,$B$5,O25,$G$2)/100)</f>
        <v>1.1563383686005981</v>
      </c>
      <c r="S25" s="29">
        <f>IF(ISBLANK(K25),"",BStheta("C",$L$2,K25,$B$4,$B$5,O25,$G$2)/365)</f>
        <v>-0.17783604227407221</v>
      </c>
      <c r="U25" s="26">
        <v>4150</v>
      </c>
      <c r="V25" s="31">
        <v>9.6999999999999993</v>
      </c>
      <c r="W25" s="31">
        <v>10.1</v>
      </c>
      <c r="X25" s="31">
        <v>9.8999999999999986</v>
      </c>
      <c r="Y25" s="28">
        <v>0.17506336222975946</v>
      </c>
      <c r="Z25" s="30">
        <f>IF(ISBLANK(U25),"",BSDelta("P",$L$2,U25,$B$4,$B$5,Y25,$G$2))</f>
        <v>-9.0042360335919627E-2</v>
      </c>
      <c r="AA25" s="30">
        <f>IF(ISBLANK(U25),"",BSGamma($L$2,U25,$B$4,$B$5,Y25,$G$2)*10)</f>
        <v>7.1321727907174134E-3</v>
      </c>
      <c r="AB25" s="29">
        <f>IF(ISBLANK(U25),"",BSVega($L$2,U25,$B$4,$B$5,Y25,$G$2)/100)</f>
        <v>2.1081548384901989</v>
      </c>
      <c r="AC25" s="29">
        <f>IF(ISBLANK(U25),"",BStheta("P",$L$2,U25,$B$4,$B$5,Y25,$G$2)/365)</f>
        <v>-0.66904932460429323</v>
      </c>
      <c r="BD25" s="9">
        <v>0.18231807867895519</v>
      </c>
    </row>
    <row r="26" spans="1:56" x14ac:dyDescent="0.25">
      <c r="A26" s="40"/>
      <c r="B26" s="40"/>
      <c r="C26" s="41"/>
      <c r="D26" s="42" t="str">
        <f>IF(ISBLANK(C26),"",BSVolImp("C",$G$3,E26,$B$4,$B$5,$G$2,C26)+0.000000001)</f>
        <v/>
      </c>
      <c r="E26" s="43">
        <v>3800</v>
      </c>
      <c r="F26" s="40">
        <v>1.1000000000000001</v>
      </c>
      <c r="G26" s="40">
        <v>1.9</v>
      </c>
      <c r="H26" s="41">
        <v>1.5</v>
      </c>
      <c r="I26" s="42">
        <f>IF(ISBLANK(H26),"",BSVolImp("P",$G$3,E26,$B$4,$B$5,$G$2,H26)+0.000000001)</f>
        <v>0.24321449499596168</v>
      </c>
      <c r="K26" s="26">
        <v>4800</v>
      </c>
      <c r="L26" s="27">
        <v>0.4</v>
      </c>
      <c r="M26" s="27">
        <v>0.9</v>
      </c>
      <c r="N26" s="27">
        <v>0.65</v>
      </c>
      <c r="O26" s="28">
        <v>0.120704951269758</v>
      </c>
      <c r="P26" s="29">
        <f>IF(ISBLANK(K26),"",BSDelta("C",$L$2,K26,$B$4,$B$5,O26,$G$2))</f>
        <v>1.3160145128307328E-2</v>
      </c>
      <c r="Q26" s="30">
        <f>IF(ISBLANK(K26),"",BSGamma($L$2,K26,$B$4,$B$5,O26,$G$2)*10)</f>
        <v>2.1529689848691679E-3</v>
      </c>
      <c r="R26" s="29">
        <f>IF(ISBLANK(K26),"",BSVega($L$2,K26,$B$4,$B$5,O26,$G$2)/100)</f>
        <v>0.43878143350824234</v>
      </c>
      <c r="S26" s="29">
        <f>IF(ISBLANK(K26),"",BStheta("C",$L$2,K26,$B$4,$B$5,O26,$G$2)/365)</f>
        <v>-7.4879683407685124E-2</v>
      </c>
      <c r="U26" s="26">
        <v>4200</v>
      </c>
      <c r="V26" s="31">
        <v>13.6</v>
      </c>
      <c r="W26" s="31">
        <v>14.2</v>
      </c>
      <c r="X26" s="31">
        <v>13.899999999999999</v>
      </c>
      <c r="Y26" s="28">
        <v>0.16668048615324824</v>
      </c>
      <c r="Z26" s="30">
        <f>IF(ISBLANK(U26),"",BSDelta("P",$L$2,U26,$B$4,$B$5,Y26,$G$2))</f>
        <v>-0.12327515618406074</v>
      </c>
      <c r="AA26" s="30">
        <f>IF(ISBLANK(U26),"",BSGamma($L$2,U26,$B$4,$B$5,Y26,$G$2)*10)</f>
        <v>9.3976135248475933E-3</v>
      </c>
      <c r="AB26" s="29">
        <f>IF(ISBLANK(U26),"",BSVega($L$2,U26,$B$4,$B$5,Y26,$G$2)/100)</f>
        <v>2.6447688632829598</v>
      </c>
      <c r="AC26" s="29">
        <f>IF(ISBLANK(U26),"",BStheta("P",$L$2,U26,$B$4,$B$5,Y26,$G$2)/365)</f>
        <v>-0.81188739084845896</v>
      </c>
      <c r="BD26" s="9">
        <v>0.1740580210641712</v>
      </c>
    </row>
    <row r="27" spans="1:56" x14ac:dyDescent="0.25">
      <c r="A27" s="40"/>
      <c r="B27" s="40"/>
      <c r="C27" s="41"/>
      <c r="D27" s="42" t="str">
        <f>IF(ISBLANK(C27),"",BSVolImp("C",$G$3,E27,$B$4,$B$5,$G$2,C27)+0.000000001)</f>
        <v/>
      </c>
      <c r="E27" s="43">
        <v>3850</v>
      </c>
      <c r="F27" s="40">
        <v>1.6</v>
      </c>
      <c r="G27" s="40">
        <v>2.2999999999999998</v>
      </c>
      <c r="H27" s="41">
        <v>1.95</v>
      </c>
      <c r="I27" s="42">
        <f>IF(ISBLANK(H27),"",BSVolImp("P",$G$3,E27,$B$4,$B$5,$G$2,H27)+0.000000001)</f>
        <v>0.23398957752593261</v>
      </c>
      <c r="K27" s="26">
        <v>4900</v>
      </c>
      <c r="L27" s="27"/>
      <c r="M27" s="27">
        <v>0.5</v>
      </c>
      <c r="N27" s="27">
        <v>0.5</v>
      </c>
      <c r="O27" s="28">
        <v>0.14372378235351754</v>
      </c>
      <c r="P27" s="29">
        <f>IF(ISBLANK(K27),"",BSDelta("C",$L$2,K27,$B$4,$B$5,O27,$G$2))</f>
        <v>9.3304871636549127E-3</v>
      </c>
      <c r="Q27" s="30">
        <f>IF(ISBLANK(K27),"",BSGamma($L$2,K27,$B$4,$B$5,O27,$G$2)*10)</f>
        <v>1.3404545883300668E-3</v>
      </c>
      <c r="R27" s="29">
        <f>IF(ISBLANK(K27),"",BSVega($L$2,K27,$B$4,$B$5,O27,$G$2)/100)</f>
        <v>0.32528656592060051</v>
      </c>
      <c r="S27" s="29">
        <f>IF(ISBLANK(K27),"",BStheta("C",$L$2,K27,$B$4,$B$5,O27,$G$2)/365)</f>
        <v>-6.7950836519321281E-2</v>
      </c>
      <c r="U27" s="26">
        <v>4250</v>
      </c>
      <c r="V27" s="31">
        <v>19.100000000000001</v>
      </c>
      <c r="W27" s="31">
        <v>19.7</v>
      </c>
      <c r="X27" s="31">
        <v>19.399999999999999</v>
      </c>
      <c r="Y27" s="28">
        <v>0.15827006847423628</v>
      </c>
      <c r="Z27" s="30">
        <f>IF(ISBLANK(U27),"",BSDelta("P",$L$2,U27,$B$4,$B$5,Y27,$G$2))</f>
        <v>-0.16823290651100584</v>
      </c>
      <c r="AA27" s="30">
        <f>IF(ISBLANK(U27),"",BSGamma($L$2,U27,$B$4,$B$5,Y27,$G$2)*10)</f>
        <v>1.219762302469911E-2</v>
      </c>
      <c r="AB27" s="29">
        <f>IF(ISBLANK(U27),"",BSVega($L$2,U27,$B$4,$B$5,Y27,$G$2)/100)</f>
        <v>3.2595630151726613</v>
      </c>
      <c r="AC27" s="29">
        <f>IF(ISBLANK(U27),"",BStheta("P",$L$2,U27,$B$4,$B$5,Y27,$G$2)/365)</f>
        <v>-0.96953044302677016</v>
      </c>
      <c r="BD27" s="9">
        <v>0.16557248277928641</v>
      </c>
    </row>
    <row r="28" spans="1:56" x14ac:dyDescent="0.25">
      <c r="A28" s="40"/>
      <c r="B28" s="40"/>
      <c r="C28" s="41"/>
      <c r="D28" s="42" t="str">
        <f>IF(ISBLANK(C28),"",BSVolImp("C",$G$3,E28,$B$4,$B$5,$G$2,C28)+0.000000001)</f>
        <v/>
      </c>
      <c r="E28" s="43">
        <v>3900</v>
      </c>
      <c r="F28" s="40">
        <v>2.2999999999999998</v>
      </c>
      <c r="G28" s="40">
        <v>2.7</v>
      </c>
      <c r="H28" s="41">
        <v>2.5</v>
      </c>
      <c r="I28" s="42">
        <f>IF(ISBLANK(H28),"",BSVolImp("P",$G$3,E28,$B$4,$B$5,$G$2,H28)+0.000000001)</f>
        <v>0.22403957925353832</v>
      </c>
      <c r="K28" s="26">
        <v>5000</v>
      </c>
      <c r="L28" s="27"/>
      <c r="M28" s="27">
        <v>0.7</v>
      </c>
      <c r="N28" s="27">
        <v>0.7</v>
      </c>
      <c r="O28" s="28">
        <v>0.1754566338029083</v>
      </c>
      <c r="P28" s="29">
        <f>IF(ISBLANK(K28),"",BSDelta("C",$L$2,K28,$B$4,$B$5,O28,$G$2))</f>
        <v>1.0330120261683576E-2</v>
      </c>
      <c r="Q28" s="30">
        <f>IF(ISBLANK(K28),"",BSGamma($L$2,K28,$B$4,$B$5,O28,$G$2)*10)</f>
        <v>1.2001602311489182E-3</v>
      </c>
      <c r="R28" s="29">
        <f>IF(ISBLANK(K28),"",BSVega($L$2,K28,$B$4,$B$5,O28,$G$2)/100)</f>
        <v>0.35554486350911008</v>
      </c>
      <c r="S28" s="29">
        <f>IF(ISBLANK(K28),"",BStheta("C",$L$2,K28,$B$4,$B$5,O28,$G$2)/365)</f>
        <v>-9.2388254473582024E-2</v>
      </c>
      <c r="U28" s="26">
        <v>4300</v>
      </c>
      <c r="V28" s="31">
        <v>26.8</v>
      </c>
      <c r="W28" s="31">
        <v>27.3</v>
      </c>
      <c r="X28" s="31">
        <v>27.05</v>
      </c>
      <c r="Y28" s="28">
        <v>0.14986651606262133</v>
      </c>
      <c r="Z28" s="30">
        <f>IF(ISBLANK(U28),"",BSDelta("P",$L$2,U28,$B$4,$B$5,Y28,$G$2))</f>
        <v>-0.22821086698218143</v>
      </c>
      <c r="AA28" s="30">
        <f>IF(ISBLANK(U28),"",BSGamma($L$2,U28,$B$4,$B$5,Y28,$G$2)*10)</f>
        <v>1.5484556773331869E-2</v>
      </c>
      <c r="AB28" s="29">
        <f>IF(ISBLANK(U28),"",BSVega($L$2,U28,$B$4,$B$5,Y28,$G$2)/100)</f>
        <v>3.9182196131146112</v>
      </c>
      <c r="AC28" s="29">
        <f>IF(ISBLANK(U28),"",BStheta("P",$L$2,U28,$B$4,$B$5,Y28,$G$2)/365)</f>
        <v>-1.1332885876904644</v>
      </c>
      <c r="BD28" s="9">
        <v>0.15740804064352423</v>
      </c>
    </row>
    <row r="29" spans="1:56" x14ac:dyDescent="0.25">
      <c r="A29" s="40"/>
      <c r="B29" s="40"/>
      <c r="C29" s="41"/>
      <c r="D29" s="42" t="str">
        <f>IF(ISBLANK(C29),"",BSVolImp("C",$G$3,E29,$B$4,$B$5,$G$2,C29)+0.000000001)</f>
        <v/>
      </c>
      <c r="E29" s="43">
        <v>3950</v>
      </c>
      <c r="F29" s="40">
        <v>3</v>
      </c>
      <c r="G29" s="40">
        <v>3.4</v>
      </c>
      <c r="H29" s="41">
        <v>3.2</v>
      </c>
      <c r="I29" s="42">
        <f>IF(ISBLANK(H29),"",BSVolImp("P",$G$3,E29,$B$4,$B$5,$G$2,H29)+0.000000001)</f>
        <v>0.21373796786026608</v>
      </c>
      <c r="K29" s="26"/>
      <c r="L29" s="27"/>
      <c r="M29" s="27"/>
      <c r="N29" s="27"/>
      <c r="O29" s="28"/>
      <c r="P29" s="29" t="str">
        <f>IF(ISBLANK(K29),"",BSDelta("C",$L$2,K29,$B$4,$B$5,O29,$G$2))</f>
        <v/>
      </c>
      <c r="Q29" s="30" t="str">
        <f>IF(ISBLANK(K29),"",BSGamma($L$2,K29,$B$4,$B$5,O29,$G$2)*10)</f>
        <v/>
      </c>
      <c r="R29" s="29" t="str">
        <f>IF(ISBLANK(K29),"",BSVega($L$2,K29,$B$4,$B$5,O29,$G$2)/100)</f>
        <v/>
      </c>
      <c r="S29" s="29" t="str">
        <f>IF(ISBLANK(K29),"",BStheta("C",$L$2,K29,$B$4,$B$5,O29,$G$2)/365)</f>
        <v/>
      </c>
      <c r="U29" s="26">
        <v>4350</v>
      </c>
      <c r="V29" s="31">
        <v>37.5</v>
      </c>
      <c r="W29" s="31">
        <v>38.4</v>
      </c>
      <c r="X29" s="31">
        <v>37.950000000000003</v>
      </c>
      <c r="Y29" s="28">
        <v>0.14148058467014049</v>
      </c>
      <c r="Z29" s="30">
        <f>IF(ISBLANK(U29),"",BSDelta("P",$L$2,U29,$B$4,$B$5,Y29,$G$2))</f>
        <v>-0.30637008705568253</v>
      </c>
      <c r="AA29" s="30">
        <f>IF(ISBLANK(U29),"",BSGamma($L$2,U29,$B$4,$B$5,Y29,$G$2)*10)</f>
        <v>1.9028252746081893E-2</v>
      </c>
      <c r="AB29" s="29">
        <f>IF(ISBLANK(U29),"",BSVega($L$2,U29,$B$4,$B$5,Y29,$G$2)/100)</f>
        <v>4.5454945493838572</v>
      </c>
      <c r="AC29" s="29">
        <f>IF(ISBLANK(U29),"",BStheta("P",$L$2,U29,$B$4,$B$5,Y29,$G$2)/365)</f>
        <v>-1.2868382472862736</v>
      </c>
      <c r="BD29" s="9">
        <v>0.14961368281214912</v>
      </c>
    </row>
    <row r="30" spans="1:56" x14ac:dyDescent="0.25">
      <c r="A30" s="40"/>
      <c r="B30" s="40"/>
      <c r="C30" s="41"/>
      <c r="D30" s="42" t="str">
        <f>IF(ISBLANK(C30),"",BSVolImp("C",$G$3,E30,$B$4,$B$5,$G$2,C30)+0.000000001)</f>
        <v/>
      </c>
      <c r="E30" s="43">
        <v>4000</v>
      </c>
      <c r="F30" s="40">
        <v>3.6</v>
      </c>
      <c r="G30" s="40">
        <v>4.5</v>
      </c>
      <c r="H30" s="41">
        <v>4.05</v>
      </c>
      <c r="I30" s="42">
        <f>IF(ISBLANK(H30),"",BSVolImp("P",$G$3,E30,$B$4,$B$5,$G$2,H30)+0.000000001)</f>
        <v>0.20265891491830276</v>
      </c>
      <c r="K30" s="26"/>
      <c r="L30" s="27"/>
      <c r="M30" s="27"/>
      <c r="N30" s="27"/>
      <c r="O30" s="28"/>
      <c r="P30" s="29" t="str">
        <f>IF(ISBLANK(K30),"",BSDelta("C",$L$2,K30,$B$4,$B$5,O30,$G$2))</f>
        <v/>
      </c>
      <c r="Q30" s="30" t="str">
        <f>IF(ISBLANK(K30),"",BSGamma($L$2,K30,$B$4,$B$5,O30,$G$2)*10)</f>
        <v/>
      </c>
      <c r="R30" s="29" t="str">
        <f>IF(ISBLANK(K30),"",BSVega($L$2,K30,$B$4,$B$5,O30,$G$2)/100)</f>
        <v/>
      </c>
      <c r="S30" s="29" t="str">
        <f>IF(ISBLANK(K30),"",BStheta("C",$L$2,K30,$B$4,$B$5,O30,$G$2)/365)</f>
        <v/>
      </c>
      <c r="U30" s="26">
        <v>4375</v>
      </c>
      <c r="V30" s="31">
        <v>44.4</v>
      </c>
      <c r="W30" s="31">
        <v>45.3</v>
      </c>
      <c r="X30" s="31">
        <v>44.849999999999994</v>
      </c>
      <c r="Y30" s="28">
        <v>0.13754476588486894</v>
      </c>
      <c r="Z30" s="30">
        <f>IF(ISBLANK(U30),"",BSDelta("P",$L$2,U30,$B$4,$B$5,Y30,$G$2))</f>
        <v>-0.35318813644093205</v>
      </c>
      <c r="AA30" s="30">
        <f>IF(ISBLANK(U30),"",BSGamma($L$2,U30,$B$4,$B$5,Y30,$G$2)*10)</f>
        <v>2.0713711764345291E-2</v>
      </c>
      <c r="AB30" s="29">
        <f>IF(ISBLANK(U30),"",BSVega($L$2,U30,$B$4,$B$5,Y30,$G$2)/100)</f>
        <v>4.8104685668128893</v>
      </c>
      <c r="AC30" s="29">
        <f>IF(ISBLANK(U30),"",BStheta("P",$L$2,U30,$B$4,$B$5,Y30,$G$2)/365)</f>
        <v>-1.3547077660709466</v>
      </c>
      <c r="BD30" s="9">
        <v>0.14568782774018788</v>
      </c>
    </row>
    <row r="31" spans="1:56" x14ac:dyDescent="0.25">
      <c r="A31" s="40">
        <v>387.9</v>
      </c>
      <c r="B31" s="40">
        <v>393.4</v>
      </c>
      <c r="C31" s="41">
        <v>390.65</v>
      </c>
      <c r="D31" s="42">
        <f>IF(ISBLANK(C31),"",BSVolImp("C",$G$3,E31,$B$4,$B$5,$G$2,C31)+0.000000001)</f>
        <v>0.20329821216704372</v>
      </c>
      <c r="E31" s="43">
        <v>4050</v>
      </c>
      <c r="F31" s="40">
        <v>5.2</v>
      </c>
      <c r="G31" s="40">
        <v>5.9</v>
      </c>
      <c r="H31" s="41">
        <v>5.5500000000000007</v>
      </c>
      <c r="I31" s="42">
        <f>IF(ISBLANK(H31),"",BSVolImp("P",$G$3,E31,$B$4,$B$5,$G$2,H31)+0.000000001)</f>
        <v>0.19430306672189954</v>
      </c>
      <c r="K31" s="26"/>
      <c r="L31" s="27"/>
      <c r="M31" s="27"/>
      <c r="N31" s="27"/>
      <c r="O31" s="28"/>
      <c r="P31" s="29" t="str">
        <f>IF(ISBLANK(K31),"",BSDelta("C",$L$2,K31,$B$4,$B$5,O31,$G$2))</f>
        <v/>
      </c>
      <c r="Q31" s="30" t="str">
        <f>IF(ISBLANK(K31),"",BSGamma($L$2,K31,$B$4,$B$5,O31,$G$2)*10)</f>
        <v/>
      </c>
      <c r="R31" s="29" t="str">
        <f>IF(ISBLANK(K31),"",BSVega($L$2,K31,$B$4,$B$5,O31,$G$2)/100)</f>
        <v/>
      </c>
      <c r="S31" s="29" t="str">
        <f>IF(ISBLANK(K31),"",BStheta("C",$L$2,K31,$B$4,$B$5,O31,$G$2)/365)</f>
        <v/>
      </c>
      <c r="T31" s="19" t="str">
        <f t="shared" ref="T31:T56" si="0">IF(ISBLANK(K31),"",+K31-$C$3)</f>
        <v/>
      </c>
      <c r="U31" s="26">
        <v>4400</v>
      </c>
      <c r="V31" s="31">
        <v>52.4</v>
      </c>
      <c r="W31" s="31">
        <v>53.5</v>
      </c>
      <c r="X31" s="31">
        <v>52.95</v>
      </c>
      <c r="Y31" s="28">
        <v>0.1330175519699818</v>
      </c>
      <c r="Z31" s="30">
        <f>IF(ISBLANK(U31),"",BSDelta("P",$L$2,U31,$B$4,$B$5,Y31,$G$2))</f>
        <v>-0.40458593345343158</v>
      </c>
      <c r="AA31" s="30">
        <f>IF(ISBLANK(U31),"",BSGamma($L$2,U31,$B$4,$B$5,Y31,$G$2)*10)</f>
        <v>2.2319458625686371E-2</v>
      </c>
      <c r="AB31" s="29">
        <f>IF(ISBLANK(U31),"",BSVega($L$2,U31,$B$4,$B$5,Y31,$G$2)/100)</f>
        <v>5.0127724565490626</v>
      </c>
      <c r="AC31" s="29">
        <f>IF(ISBLANK(U31),"",BStheta("P",$L$2,U31,$B$4,$B$5,Y31,$G$2)/365)</f>
        <v>-1.4045999675625316</v>
      </c>
      <c r="BD31" s="9">
        <v>0.14165261646878077</v>
      </c>
    </row>
    <row r="32" spans="1:56" x14ac:dyDescent="0.25">
      <c r="A32" s="40">
        <v>340.7</v>
      </c>
      <c r="B32" s="40">
        <v>345</v>
      </c>
      <c r="C32" s="41">
        <v>342.85</v>
      </c>
      <c r="D32" s="42">
        <f>IF(ISBLANK(C32),"",BSVolImp("C",$G$3,E32,$B$4,$B$5,$G$2,C32)+0.000000001)</f>
        <v>0.19366654854787893</v>
      </c>
      <c r="E32" s="43">
        <v>4100</v>
      </c>
      <c r="F32" s="40">
        <v>7.2</v>
      </c>
      <c r="G32" s="40">
        <v>7.8</v>
      </c>
      <c r="H32" s="41">
        <v>7.5</v>
      </c>
      <c r="I32" s="42">
        <f>IF(ISBLANK(H32),"",BSVolImp("P",$G$3,E32,$B$4,$B$5,$G$2,H32)+0.000000001)</f>
        <v>0.18515028914876017</v>
      </c>
      <c r="K32" s="26"/>
      <c r="L32" s="27"/>
      <c r="M32" s="27"/>
      <c r="N32" s="27"/>
      <c r="O32" s="28"/>
      <c r="P32" s="29" t="str">
        <f>IF(ISBLANK(K32),"",BSDelta("C",$L$2,K32,$B$4,$B$5,O32,$G$2))</f>
        <v/>
      </c>
      <c r="Q32" s="30" t="str">
        <f>IF(ISBLANK(K32),"",BSGamma($L$2,K32,$B$4,$B$5,O32,$G$2)*10)</f>
        <v/>
      </c>
      <c r="R32" s="29" t="str">
        <f>IF(ISBLANK(K32),"",BSVega($L$2,K32,$B$4,$B$5,O32,$G$2)/100)</f>
        <v/>
      </c>
      <c r="S32" s="29" t="str">
        <f>IF(ISBLANK(K32),"",BStheta("C",$L$2,K32,$B$4,$B$5,O32,$G$2)/365)</f>
        <v/>
      </c>
      <c r="T32" s="19" t="str">
        <f t="shared" si="0"/>
        <v/>
      </c>
      <c r="U32" s="26">
        <v>4425</v>
      </c>
      <c r="V32" s="31">
        <v>61.5</v>
      </c>
      <c r="W32" s="31">
        <v>63</v>
      </c>
      <c r="X32" s="31">
        <v>62.25</v>
      </c>
      <c r="Y32" s="28">
        <v>0.12891573398265413</v>
      </c>
      <c r="Z32" s="30">
        <f>IF(ISBLANK(U32),"",BSDelta("P",$L$2,U32,$B$4,$B$5,Y32,$G$2))</f>
        <v>-0.46113264597535009</v>
      </c>
      <c r="AA32" s="30">
        <f>IF(ISBLANK(U32),"",BSGamma($L$2,U32,$B$4,$B$5,Y32,$G$2)*10)</f>
        <v>2.3579435311565533E-2</v>
      </c>
      <c r="AB32" s="29">
        <f>IF(ISBLANK(U32),"",BSVega($L$2,U32,$B$4,$B$5,Y32,$G$2)/100)</f>
        <v>5.1324497960970259</v>
      </c>
      <c r="AC32" s="29">
        <f>IF(ISBLANK(U32),"",BStheta("P",$L$2,U32,$B$4,$B$5,Y32,$G$2)/365)</f>
        <v>-1.4420733923926603</v>
      </c>
      <c r="BD32" s="9">
        <v>0.13808658200741439</v>
      </c>
    </row>
    <row r="33" spans="1:56" x14ac:dyDescent="0.25">
      <c r="A33" s="40">
        <v>292.89999999999998</v>
      </c>
      <c r="B33" s="40">
        <v>298.10000000000002</v>
      </c>
      <c r="C33" s="41">
        <v>295.5</v>
      </c>
      <c r="D33" s="42">
        <f>IF(ISBLANK(C33),"",BSVolImp("C",$G$3,E33,$B$4,$B$5,$G$2,C33)+0.000000001)</f>
        <v>0.1826118358936796</v>
      </c>
      <c r="E33" s="43">
        <v>4150</v>
      </c>
      <c r="F33" s="40">
        <v>9.6999999999999993</v>
      </c>
      <c r="G33" s="40">
        <v>10.1</v>
      </c>
      <c r="H33" s="41">
        <v>9.8999999999999986</v>
      </c>
      <c r="I33" s="42">
        <f>IF(ISBLANK(H33),"",BSVolImp("P",$G$3,E33,$B$4,$B$5,$G$2,H33)+0.000000001)</f>
        <v>0.17459186076904779</v>
      </c>
      <c r="K33" s="26"/>
      <c r="L33" s="27"/>
      <c r="M33" s="27"/>
      <c r="N33" s="27"/>
      <c r="O33" s="28"/>
      <c r="P33" s="29" t="str">
        <f>IF(ISBLANK(K33),"",BSDelta("C",$L$2,K33,$B$4,$B$5,O33,$G$2))</f>
        <v/>
      </c>
      <c r="Q33" s="30" t="str">
        <f>IF(ISBLANK(K33),"",BSGamma($L$2,K33,$B$4,$B$5,O33,$G$2)*10)</f>
        <v/>
      </c>
      <c r="R33" s="29" t="str">
        <f>IF(ISBLANK(K33),"",BSVega($L$2,K33,$B$4,$B$5,O33,$G$2)/100)</f>
        <v/>
      </c>
      <c r="S33" s="29" t="str">
        <f>IF(ISBLANK(K33),"",BStheta("C",$L$2,K33,$B$4,$B$5,O33,$G$2)/365)</f>
        <v/>
      </c>
      <c r="T33" s="19" t="str">
        <f t="shared" si="0"/>
        <v/>
      </c>
      <c r="U33" s="26">
        <v>4450</v>
      </c>
      <c r="V33" s="31">
        <v>72.400000000000006</v>
      </c>
      <c r="W33" s="31">
        <v>74</v>
      </c>
      <c r="X33" s="31">
        <v>73.2</v>
      </c>
      <c r="Y33" s="28">
        <v>0.12485022895293724</v>
      </c>
      <c r="Z33" s="30">
        <f>IF(ISBLANK(U33),"",BSDelta("P",$L$2,U33,$B$4,$B$5,Y33,$G$2))</f>
        <v>-0.52181099967882272</v>
      </c>
      <c r="AA33" s="30">
        <f>IF(ISBLANK(U33),"",BSGamma($L$2,U33,$B$4,$B$5,Y33,$G$2)*10)</f>
        <v>2.4400291259971063E-2</v>
      </c>
      <c r="AB33" s="29">
        <f>IF(ISBLANK(U33),"",BSVega($L$2,U33,$B$4,$B$5,Y33,$G$2)/100)</f>
        <v>5.1436302007965278</v>
      </c>
      <c r="AC33" s="29">
        <f>IF(ISBLANK(U33),"",BStheta("P",$L$2,U33,$B$4,$B$5,Y33,$G$2)/365)</f>
        <v>-1.4597266888273979</v>
      </c>
      <c r="BD33" s="9">
        <v>0.13395532663274243</v>
      </c>
    </row>
    <row r="34" spans="1:56" x14ac:dyDescent="0.25">
      <c r="A34" s="40">
        <v>246.9</v>
      </c>
      <c r="B34" s="40">
        <v>251.3</v>
      </c>
      <c r="C34" s="41">
        <v>249.10000000000002</v>
      </c>
      <c r="D34" s="42">
        <f>IF(ISBLANK(C34),"",BSVolImp("C",$G$3,E34,$B$4,$B$5,$G$2,C34)+0.000000001)</f>
        <v>0.17160091742687408</v>
      </c>
      <c r="E34" s="43">
        <v>4200</v>
      </c>
      <c r="F34" s="40">
        <v>13.6</v>
      </c>
      <c r="G34" s="40">
        <v>14.2</v>
      </c>
      <c r="H34" s="41">
        <v>13.899999999999999</v>
      </c>
      <c r="I34" s="42">
        <f>IF(ISBLANK(H34),"",BSVolImp("P",$G$3,E34,$B$4,$B$5,$G$2,H34)+0.000000001)</f>
        <v>0.16659411174071256</v>
      </c>
      <c r="K34" s="26"/>
      <c r="L34" s="27"/>
      <c r="M34" s="27"/>
      <c r="N34" s="27"/>
      <c r="O34" s="28"/>
      <c r="P34" s="29" t="str">
        <f>IF(ISBLANK(K34),"",BSDelta("C",$L$2,K34,$B$4,$B$5,O34,$G$2))</f>
        <v/>
      </c>
      <c r="Q34" s="30" t="str">
        <f>IF(ISBLANK(K34),"",BSGamma($L$2,K34,$B$4,$B$5,O34,$G$2)*10)</f>
        <v/>
      </c>
      <c r="R34" s="29" t="str">
        <f>IF(ISBLANK(K34),"",BSVega($L$2,K34,$B$4,$B$5,O34,$G$2)/100)</f>
        <v/>
      </c>
      <c r="S34" s="29" t="str">
        <f>IF(ISBLANK(K34),"",BStheta("C",$L$2,K34,$B$4,$B$5,O34,$G$2)/365)</f>
        <v/>
      </c>
      <c r="T34" s="19" t="str">
        <f t="shared" si="0"/>
        <v/>
      </c>
      <c r="U34" s="26">
        <v>4475</v>
      </c>
      <c r="V34" s="31">
        <v>84.8</v>
      </c>
      <c r="W34" s="31">
        <v>86.8</v>
      </c>
      <c r="X34" s="31">
        <v>85.8</v>
      </c>
      <c r="Y34" s="28">
        <v>0.12138830355678654</v>
      </c>
      <c r="Z34" s="30">
        <f>IF(ISBLANK(U34),"",BSDelta("P",$L$2,U34,$B$4,$B$5,Y34,$G$2))</f>
        <v>-0.58504406821895816</v>
      </c>
      <c r="AA34" s="30">
        <f>IF(ISBLANK(U34),"",BSGamma($L$2,U34,$B$4,$B$5,Y34,$G$2)*10)</f>
        <v>2.4523852464590434E-2</v>
      </c>
      <c r="AB34" s="29">
        <f>IF(ISBLANK(U34),"",BSVega($L$2,U34,$B$4,$B$5,Y34,$G$2)/100)</f>
        <v>5.026329101847792</v>
      </c>
      <c r="AC34" s="29">
        <f>IF(ISBLANK(U34),"",BStheta("P",$L$2,U34,$B$4,$B$5,Y34,$G$2)/365)</f>
        <v>-1.4591236898380844</v>
      </c>
      <c r="BD34" s="9">
        <v>0.13140798994509459</v>
      </c>
    </row>
    <row r="35" spans="1:56" x14ac:dyDescent="0.25">
      <c r="A35" s="40">
        <v>202.8</v>
      </c>
      <c r="B35" s="40">
        <v>207.4</v>
      </c>
      <c r="C35" s="41">
        <v>205.10000000000002</v>
      </c>
      <c r="D35" s="42">
        <f>IF(ISBLANK(C35),"",BSVolImp("C",$G$3,E35,$B$4,$B$5,$G$2,C35)+0.000000001)</f>
        <v>0.16375851546375123</v>
      </c>
      <c r="E35" s="43">
        <v>4250</v>
      </c>
      <c r="F35" s="40">
        <v>19.100000000000001</v>
      </c>
      <c r="G35" s="40">
        <v>19.7</v>
      </c>
      <c r="H35" s="41">
        <v>19.399999999999999</v>
      </c>
      <c r="I35" s="42">
        <f>IF(ISBLANK(H35),"",BSVolImp("P",$G$3,E35,$B$4,$B$5,$G$2,H35)+0.000000001)</f>
        <v>0.15821007668374584</v>
      </c>
      <c r="K35" s="26"/>
      <c r="L35" s="27"/>
      <c r="M35" s="27"/>
      <c r="N35" s="27"/>
      <c r="O35" s="28"/>
      <c r="P35" s="29" t="str">
        <f>IF(ISBLANK(K35),"",BSDelta("C",$L$2,K35,$B$4,$B$5,O35,$G$2))</f>
        <v/>
      </c>
      <c r="Q35" s="30" t="str">
        <f>IF(ISBLANK(K35),"",BSGamma($L$2,K35,$B$4,$B$5,O35,$G$2)*10)</f>
        <v/>
      </c>
      <c r="R35" s="29" t="str">
        <f>IF(ISBLANK(K35),"",BSVega($L$2,K35,$B$4,$B$5,O35,$G$2)/100)</f>
        <v/>
      </c>
      <c r="S35" s="29" t="str">
        <f>IF(ISBLANK(K35),"",BStheta("C",$L$2,K35,$B$4,$B$5,O35,$G$2)/365)</f>
        <v/>
      </c>
      <c r="T35" s="19" t="str">
        <f t="shared" si="0"/>
        <v/>
      </c>
      <c r="U35" s="26">
        <v>4500</v>
      </c>
      <c r="V35" s="31">
        <v>99</v>
      </c>
      <c r="W35" s="31">
        <v>101.8</v>
      </c>
      <c r="X35" s="31">
        <v>100.4</v>
      </c>
      <c r="Y35" s="28">
        <v>0.11813604435227926</v>
      </c>
      <c r="Z35" s="30">
        <f>IF(ISBLANK(U35),"",BSDelta("P",$L$2,U35,$B$4,$B$5,Y35,$G$2))</f>
        <v>-0.64890769983833019</v>
      </c>
      <c r="AA35" s="30">
        <f>IF(ISBLANK(U35),"",BSGamma($L$2,U35,$B$4,$B$5,Y35,$G$2)*10)</f>
        <v>2.3919667373383597E-2</v>
      </c>
      <c r="AB35" s="29">
        <f>IF(ISBLANK(U35),"",BSVega($L$2,U35,$B$4,$B$5,Y35,$G$2)/100)</f>
        <v>4.7711486214838423</v>
      </c>
      <c r="AC35" s="29">
        <f>IF(ISBLANK(U35),"",BStheta("P",$L$2,U35,$B$4,$B$5,Y35,$G$2)/365)</f>
        <v>-1.4356830205791897</v>
      </c>
      <c r="BD35" s="9">
        <v>0.12777066931458511</v>
      </c>
    </row>
    <row r="36" spans="1:56" x14ac:dyDescent="0.25">
      <c r="A36" s="40">
        <v>160.80000000000001</v>
      </c>
      <c r="B36" s="40">
        <v>164.4</v>
      </c>
      <c r="C36" s="41">
        <v>162.60000000000002</v>
      </c>
      <c r="D36" s="42">
        <f>IF(ISBLANK(C36),"",BSVolImp("C",$G$3,E36,$B$4,$B$5,$G$2,C36)+0.000000001)</f>
        <v>0.15395158274932555</v>
      </c>
      <c r="E36" s="43">
        <v>4300</v>
      </c>
      <c r="F36" s="40">
        <v>26.8</v>
      </c>
      <c r="G36" s="40">
        <v>27.3</v>
      </c>
      <c r="H36" s="41">
        <v>27.05</v>
      </c>
      <c r="I36" s="42">
        <f>IF(ISBLANK(H36),"",BSVolImp("P",$G$3,E36,$B$4,$B$5,$G$2,H36)+0.000000001)</f>
        <v>0.14968756872923869</v>
      </c>
      <c r="K36" s="26"/>
      <c r="L36" s="27"/>
      <c r="M36" s="27"/>
      <c r="N36" s="27"/>
      <c r="O36" s="28"/>
      <c r="P36" s="29" t="str">
        <f>IF(ISBLANK(K36),"",BSDelta("C",$L$2,K36,$B$4,$B$5,O36,$G$2))</f>
        <v/>
      </c>
      <c r="Q36" s="30" t="str">
        <f>IF(ISBLANK(K36),"",BSGamma($L$2,K36,$B$4,$B$5,O36,$G$2)*10)</f>
        <v/>
      </c>
      <c r="R36" s="29" t="str">
        <f>IF(ISBLANK(K36),"",BSVega($L$2,K36,$B$4,$B$5,O36,$G$2)/100)</f>
        <v/>
      </c>
      <c r="S36" s="29" t="str">
        <f>IF(ISBLANK(K36),"",BStheta("C",$L$2,K36,$B$4,$B$5,O36,$G$2)/365)</f>
        <v/>
      </c>
      <c r="T36" s="19" t="str">
        <f t="shared" si="0"/>
        <v/>
      </c>
      <c r="U36" s="26">
        <v>4550</v>
      </c>
      <c r="V36" s="31">
        <v>132.9</v>
      </c>
      <c r="W36" s="31">
        <v>136.1</v>
      </c>
      <c r="X36" s="31">
        <v>134.5</v>
      </c>
      <c r="Y36" s="28">
        <v>0.11294917037697369</v>
      </c>
      <c r="Z36" s="30">
        <f>IF(ISBLANK(U36),"",BSDelta("P",$L$2,U36,$B$4,$B$5,Y36,$G$2))</f>
        <v>-0.76833516763247534</v>
      </c>
      <c r="AA36" s="30">
        <f>IF(ISBLANK(U36),"",BSGamma($L$2,U36,$B$4,$B$5,Y36,$G$2)*10)</f>
        <v>2.0425420245052502E-2</v>
      </c>
      <c r="AB36" s="29">
        <f>IF(ISBLANK(U36),"",BSVega($L$2,U36,$B$4,$B$5,Y36,$G$2)/100)</f>
        <v>3.8952867189743356</v>
      </c>
      <c r="AC36" s="29">
        <f>IF(ISBLANK(U36),"",BStheta("P",$L$2,U36,$B$4,$B$5,Y36,$G$2)/365)</f>
        <v>-1.3324634308260885</v>
      </c>
      <c r="BD36" s="9">
        <v>0.12338997424861847</v>
      </c>
    </row>
    <row r="37" spans="1:56" x14ac:dyDescent="0.25">
      <c r="A37" s="40">
        <v>121.7</v>
      </c>
      <c r="B37" s="40">
        <v>125.5</v>
      </c>
      <c r="C37" s="41">
        <v>123.6</v>
      </c>
      <c r="D37" s="42">
        <f>IF(ISBLANK(C37),"",BSVolImp("C",$G$3,E37,$B$4,$B$5,$G$2,C37)+0.000000001)</f>
        <v>0.14557686668051337</v>
      </c>
      <c r="E37" s="43">
        <v>4350</v>
      </c>
      <c r="F37" s="40">
        <v>37.5</v>
      </c>
      <c r="G37" s="40">
        <v>38.4</v>
      </c>
      <c r="H37" s="41">
        <v>37.950000000000003</v>
      </c>
      <c r="I37" s="42">
        <f>IF(ISBLANK(H37),"",BSVolImp("P",$G$3,E37,$B$4,$B$5,$G$2,H37)+0.000000001)</f>
        <v>0.14168262968705778</v>
      </c>
      <c r="K37" s="26"/>
      <c r="L37" s="27"/>
      <c r="M37" s="27"/>
      <c r="N37" s="27"/>
      <c r="O37" s="28"/>
      <c r="P37" s="29" t="str">
        <f>IF(ISBLANK(K37),"",BSDelta("C",$L$2,K37,$B$4,$B$5,O37,$G$2))</f>
        <v/>
      </c>
      <c r="Q37" s="30" t="str">
        <f>IF(ISBLANK(K37),"",BSGamma($L$2,K37,$B$4,$B$5,O37,$G$2)*10)</f>
        <v/>
      </c>
      <c r="R37" s="29" t="str">
        <f>IF(ISBLANK(K37),"",BSVega($L$2,K37,$B$4,$B$5,O37,$G$2)/100)</f>
        <v/>
      </c>
      <c r="S37" s="29" t="str">
        <f>IF(ISBLANK(K37),"",BStheta("C",$L$2,K37,$B$4,$B$5,O37,$G$2)/365)</f>
        <v/>
      </c>
      <c r="T37" s="19" t="str">
        <f t="shared" si="0"/>
        <v/>
      </c>
      <c r="U37" s="26">
        <v>4600</v>
      </c>
      <c r="V37" s="31">
        <v>171.8</v>
      </c>
      <c r="W37" s="31">
        <v>176.6</v>
      </c>
      <c r="X37" s="31">
        <v>174.2</v>
      </c>
      <c r="Y37" s="28">
        <v>0.10624497530719598</v>
      </c>
      <c r="Z37" s="30">
        <f>IF(ISBLANK(U37),"",BSDelta("P",$L$2,U37,$B$4,$B$5,Y37,$G$2))</f>
        <v>-0.87000434403173021</v>
      </c>
      <c r="AA37" s="30">
        <f>IF(ISBLANK(U37),"",BSGamma($L$2,U37,$B$4,$B$5,Y37,$G$2)*10)</f>
        <v>1.4817960237480228E-2</v>
      </c>
      <c r="AB37" s="29">
        <f>IF(ISBLANK(U37),"",BSVega($L$2,U37,$B$4,$B$5,Y37,$G$2)/100)</f>
        <v>2.6581666752014037</v>
      </c>
      <c r="AC37" s="29">
        <f>IF(ISBLANK(U37),"",BStheta("P",$L$2,U37,$B$4,$B$5,Y37,$G$2)/365)</f>
        <v>-1.1600902088640115</v>
      </c>
      <c r="BD37" s="9">
        <v>0.12170587575148289</v>
      </c>
    </row>
    <row r="38" spans="1:56" x14ac:dyDescent="0.25">
      <c r="A38" s="40">
        <v>103.8</v>
      </c>
      <c r="B38" s="40">
        <v>106.1</v>
      </c>
      <c r="C38" s="41">
        <v>104.94999999999999</v>
      </c>
      <c r="D38" s="42">
        <f>IF(ISBLANK(C38),"",BSVolImp("C",$G$3,E38,$B$4,$B$5,$G$2,C38)+0.000000001)</f>
        <v>0.14018957632683157</v>
      </c>
      <c r="E38" s="43">
        <v>4375</v>
      </c>
      <c r="F38" s="40">
        <v>44.4</v>
      </c>
      <c r="G38" s="40">
        <v>45.3</v>
      </c>
      <c r="H38" s="41">
        <v>44.849999999999994</v>
      </c>
      <c r="I38" s="42">
        <f>IF(ISBLANK(H38),"",BSVolImp("P",$G$3,E38,$B$4,$B$5,$G$2,H38)+0.000000001)</f>
        <v>0.13764242968804727</v>
      </c>
      <c r="K38" s="26"/>
      <c r="L38" s="27"/>
      <c r="M38" s="27"/>
      <c r="N38" s="27"/>
      <c r="O38" s="28"/>
      <c r="P38" s="29" t="str">
        <f>IF(ISBLANK(K38),"",BSDelta("C",$L$2,K38,$B$4,$B$5,O38,$G$2))</f>
        <v/>
      </c>
      <c r="Q38" s="30" t="str">
        <f>IF(ISBLANK(K38),"",BSGamma($L$2,K38,$B$4,$B$5,O38,$G$2)*10)</f>
        <v/>
      </c>
      <c r="R38" s="29" t="str">
        <f>IF(ISBLANK(K38),"",BSVega($L$2,K38,$B$4,$B$5,O38,$G$2)/100)</f>
        <v/>
      </c>
      <c r="S38" s="29" t="str">
        <f>IF(ISBLANK(K38),"",BStheta("C",$L$2,K38,$B$4,$B$5,O38,$G$2)/365)</f>
        <v/>
      </c>
      <c r="T38" s="19" t="str">
        <f t="shared" si="0"/>
        <v/>
      </c>
      <c r="U38" s="26">
        <v>4650</v>
      </c>
      <c r="V38" s="31">
        <v>216.3</v>
      </c>
      <c r="W38" s="31">
        <v>221.6</v>
      </c>
      <c r="X38" s="31">
        <v>218.95</v>
      </c>
      <c r="Y38" s="28">
        <v>9.7290316153299528E-2</v>
      </c>
      <c r="Z38" s="30">
        <f>IF(ISBLANK(U38),"",BSDelta("P",$L$2,U38,$B$4,$B$5,Y38,$G$2))</f>
        <v>-0.94406991020508135</v>
      </c>
      <c r="AA38" s="30">
        <f>IF(ISBLANK(U38),"",BSGamma($L$2,U38,$B$4,$B$5,Y38,$G$2)*10)</f>
        <v>8.163203384728682E-3</v>
      </c>
      <c r="AB38" s="29">
        <f>IF(ISBLANK(U38),"",BSVega($L$2,U38,$B$4,$B$5,Y38,$G$2)/100)</f>
        <v>1.3409593591208608</v>
      </c>
      <c r="AC38" s="29">
        <f>IF(ISBLANK(U38),"",BStheta("P",$L$2,U38,$B$4,$B$5,Y38,$G$2)/365)</f>
        <v>-0.97435364006277037</v>
      </c>
      <c r="BD38" s="9">
        <v>0.12095991443600818</v>
      </c>
    </row>
    <row r="39" spans="1:56" x14ac:dyDescent="0.25">
      <c r="A39" s="40">
        <v>87.1</v>
      </c>
      <c r="B39" s="40">
        <v>88.7</v>
      </c>
      <c r="C39" s="41">
        <v>87.9</v>
      </c>
      <c r="D39" s="42">
        <f>IF(ISBLANK(C39),"",BSVolImp("C",$G$3,E39,$B$4,$B$5,$G$2,C39)+0.000000001)</f>
        <v>0.13581468094509533</v>
      </c>
      <c r="E39" s="43">
        <v>4400</v>
      </c>
      <c r="F39" s="40">
        <v>52.4</v>
      </c>
      <c r="G39" s="40">
        <v>53.5</v>
      </c>
      <c r="H39" s="41">
        <v>52.95</v>
      </c>
      <c r="I39" s="42">
        <f>IF(ISBLANK(H39),"",BSVolImp("P",$G$3,E39,$B$4,$B$5,$G$2,H39)+0.000000001)</f>
        <v>0.13367276375580719</v>
      </c>
      <c r="K39" s="26"/>
      <c r="L39" s="27"/>
      <c r="M39" s="27"/>
      <c r="N39" s="27"/>
      <c r="O39" s="28"/>
      <c r="P39" s="29" t="str">
        <f>IF(ISBLANK(K39),"",BSDelta("C",$L$2,K39,$B$4,$B$5,O39,$G$2))</f>
        <v/>
      </c>
      <c r="Q39" s="30" t="str">
        <f>IF(ISBLANK(K39),"",BSGamma($L$2,K39,$B$4,$B$5,O39,$G$2)*10)</f>
        <v/>
      </c>
      <c r="R39" s="29" t="str">
        <f>IF(ISBLANK(K39),"",BSVega($L$2,K39,$B$4,$B$5,O39,$G$2)/100)</f>
        <v/>
      </c>
      <c r="S39" s="29" t="str">
        <f>IF(ISBLANK(K39),"",BStheta("C",$L$2,K39,$B$4,$B$5,O39,$G$2)/365)</f>
        <v/>
      </c>
      <c r="T39" s="19" t="str">
        <f t="shared" si="0"/>
        <v/>
      </c>
      <c r="U39" s="26">
        <v>4700</v>
      </c>
      <c r="V39" s="31">
        <v>263.8</v>
      </c>
      <c r="W39" s="31">
        <v>269.39999999999998</v>
      </c>
      <c r="X39" s="31">
        <v>266.60000000000002</v>
      </c>
      <c r="Y39" s="28">
        <v>1.0000000000000001E-9</v>
      </c>
      <c r="Z39" s="30">
        <f>IF(ISBLANK(U39),"",BSDelta("P",$L$2,U39,$B$4,$B$5,Y39,$G$2))</f>
        <v>-0.99417397585981648</v>
      </c>
      <c r="AA39" s="30">
        <f>IF(ISBLANK(U39),"",BSGamma($L$2,U39,$B$4,$B$5,Y39,$G$2)*10)</f>
        <v>0</v>
      </c>
      <c r="AB39" s="29">
        <f>IF(ISBLANK(U39),"",BSVega($L$2,U39,$B$4,$B$5,Y39,$G$2)/100)</f>
        <v>0</v>
      </c>
      <c r="AC39" s="29">
        <f>IF(ISBLANK(U39),"",BStheta("P",$L$2,U39,$B$4,$B$5,Y39,$G$2)/365)</f>
        <v>-0.80389004129183594</v>
      </c>
      <c r="BD39" s="9">
        <v>0.12144444216287736</v>
      </c>
    </row>
    <row r="40" spans="1:56" x14ac:dyDescent="0.25">
      <c r="A40" s="40">
        <v>71.400000000000006</v>
      </c>
      <c r="B40" s="40">
        <v>73.099999999999994</v>
      </c>
      <c r="C40" s="41">
        <v>72.25</v>
      </c>
      <c r="D40" s="42">
        <f>IF(ISBLANK(C40),"",BSVolImp("C",$G$3,E40,$B$4,$B$5,$G$2,C40)+0.000000001)</f>
        <v>0.13166927901641454</v>
      </c>
      <c r="E40" s="43">
        <v>4425</v>
      </c>
      <c r="F40" s="40">
        <v>61.5</v>
      </c>
      <c r="G40" s="40">
        <v>63</v>
      </c>
      <c r="H40" s="41">
        <v>62.25</v>
      </c>
      <c r="I40" s="42">
        <f>IF(ISBLANK(H40),"",BSVolImp("P",$G$3,E40,$B$4,$B$5,$G$2,H40)+0.000000001)</f>
        <v>0.12948446438728869</v>
      </c>
      <c r="K40" s="26"/>
      <c r="L40" s="27"/>
      <c r="M40" s="27"/>
      <c r="N40" s="27"/>
      <c r="O40" s="28"/>
      <c r="P40" s="29" t="str">
        <f>IF(ISBLANK(K40),"",BSDelta("C",$L$2,K40,$B$4,$B$5,O40,$G$2))</f>
        <v/>
      </c>
      <c r="Q40" s="30" t="str">
        <f>IF(ISBLANK(K40),"",BSGamma($L$2,K40,$B$4,$B$5,O40,$G$2)*10)</f>
        <v/>
      </c>
      <c r="R40" s="29" t="str">
        <f>IF(ISBLANK(K40),"",BSVega($L$2,K40,$B$4,$B$5,O40,$G$2)/100)</f>
        <v/>
      </c>
      <c r="S40" s="29" t="str">
        <f>IF(ISBLANK(K40),"",BStheta("C",$L$2,K40,$B$4,$B$5,O40,$G$2)/365)</f>
        <v/>
      </c>
      <c r="T40" s="19" t="str">
        <f t="shared" si="0"/>
        <v/>
      </c>
      <c r="U40" s="26">
        <v>4800</v>
      </c>
      <c r="V40" s="31">
        <v>362.1</v>
      </c>
      <c r="W40" s="31">
        <v>367.8</v>
      </c>
      <c r="X40" s="31">
        <v>364.95000000000005</v>
      </c>
      <c r="Y40" s="28">
        <v>1.0000000000000001E-9</v>
      </c>
      <c r="Z40" s="30">
        <f>IF(ISBLANK(U40),"",BSDelta("P",$L$2,U40,$B$4,$B$5,Y40,$G$2))</f>
        <v>-0.99417397585981648</v>
      </c>
      <c r="AA40" s="30">
        <f>IF(ISBLANK(U40),"",BSGamma($L$2,U40,$B$4,$B$5,Y40,$G$2)*10)</f>
        <v>0</v>
      </c>
      <c r="AB40" s="29">
        <f>IF(ISBLANK(U40),"",BSVega($L$2,U40,$B$4,$B$5,Y40,$G$2)/100)</f>
        <v>0</v>
      </c>
      <c r="AC40" s="29">
        <f>IF(ISBLANK(U40),"",BStheta("P",$L$2,U40,$B$4,$B$5,Y40,$G$2)/365)</f>
        <v>-0.80317786957263837</v>
      </c>
      <c r="BD40" s="9">
        <v>0.14937707434658573</v>
      </c>
    </row>
    <row r="41" spans="1:56" x14ac:dyDescent="0.25">
      <c r="A41" s="40">
        <v>57.5</v>
      </c>
      <c r="B41" s="40">
        <v>59</v>
      </c>
      <c r="C41" s="41">
        <v>58.25</v>
      </c>
      <c r="D41" s="42">
        <f>IF(ISBLANK(C41),"",BSVolImp("C",$G$3,E41,$B$4,$B$5,$G$2,C41)+0.000000001)</f>
        <v>0.12795590002350246</v>
      </c>
      <c r="E41" s="43">
        <v>4450</v>
      </c>
      <c r="F41" s="40">
        <v>72.400000000000006</v>
      </c>
      <c r="G41" s="40">
        <v>74</v>
      </c>
      <c r="H41" s="41">
        <v>73.2</v>
      </c>
      <c r="I41" s="42">
        <f>IF(ISBLANK(H41),"",BSVolImp("P",$G$3,E41,$B$4,$B$5,$G$2,H41)+0.000000001)</f>
        <v>0.12568303071526524</v>
      </c>
      <c r="K41" s="26"/>
      <c r="L41" s="27"/>
      <c r="M41" s="27"/>
      <c r="N41" s="27"/>
      <c r="O41" s="28"/>
      <c r="P41" s="29" t="str">
        <f>IF(ISBLANK(K41),"",BSDelta("C",$L$2,K41,$B$4,$B$5,O41,$G$2))</f>
        <v/>
      </c>
      <c r="Q41" s="30" t="str">
        <f>IF(ISBLANK(K41),"",BSGamma($L$2,K41,$B$4,$B$5,O41,$G$2)*10)</f>
        <v/>
      </c>
      <c r="R41" s="29" t="str">
        <f>IF(ISBLANK(K41),"",BSVega($L$2,K41,$B$4,$B$5,O41,$G$2)/100)</f>
        <v/>
      </c>
      <c r="S41" s="29" t="str">
        <f>IF(ISBLANK(K41),"",BStheta("C",$L$2,K41,$B$4,$B$5,O41,$G$2)/365)</f>
        <v/>
      </c>
      <c r="T41" s="19" t="str">
        <f t="shared" si="0"/>
        <v/>
      </c>
      <c r="U41" s="26"/>
      <c r="V41" s="31"/>
      <c r="W41" s="31"/>
      <c r="X41" s="31"/>
      <c r="Y41" s="28"/>
      <c r="Z41" s="30" t="str">
        <f>IF(ISBLANK(U41),"",BSDelta("P",$L$2,U41,$B$4,$B$5,Y41,$G$2))</f>
        <v/>
      </c>
      <c r="AA41" s="30" t="str">
        <f>IF(ISBLANK(U41),"",BSGamma($L$2,U41,$B$4,$B$5,Y41,$G$2)*10)</f>
        <v/>
      </c>
      <c r="AB41" s="29" t="str">
        <f>IF(ISBLANK(U41),"",BSVega($L$2,U41,$B$4,$B$5,Y41,$G$2)/100)</f>
        <v/>
      </c>
      <c r="AC41" s="29" t="str">
        <f>IF(ISBLANK(U41),"",BStheta("P",$L$2,U41,$B$4,$B$5,Y41,$G$2)/365)</f>
        <v/>
      </c>
      <c r="BD41" s="9">
        <v>0.13395532663274243</v>
      </c>
    </row>
    <row r="42" spans="1:56" x14ac:dyDescent="0.25">
      <c r="A42" s="40">
        <v>45.3</v>
      </c>
      <c r="B42" s="40">
        <v>46.2</v>
      </c>
      <c r="C42" s="41">
        <v>45.75</v>
      </c>
      <c r="D42" s="42">
        <f>IF(ISBLANK(C42),"",BSVolImp("C",$G$3,E42,$B$4,$B$5,$G$2,C42)+0.000000001)</f>
        <v>0.12415758654710521</v>
      </c>
      <c r="E42" s="43">
        <v>4475</v>
      </c>
      <c r="F42" s="40">
        <v>84.8</v>
      </c>
      <c r="G42" s="40">
        <v>86.8</v>
      </c>
      <c r="H42" s="41">
        <v>85.8</v>
      </c>
      <c r="I42" s="42">
        <f>IF(ISBLANK(H42),"",BSVolImp("P",$G$3,E42,$B$4,$B$5,$G$2,H42)+0.000000001)</f>
        <v>0.12203666929539572</v>
      </c>
      <c r="K42" s="26"/>
      <c r="L42" s="27"/>
      <c r="M42" s="27"/>
      <c r="N42" s="27"/>
      <c r="O42" s="28"/>
      <c r="P42" s="29" t="str">
        <f>IF(ISBLANK(K42),"",BSDelta("C",$L$2,K42,$B$4,$B$5,O42,$G$2))</f>
        <v/>
      </c>
      <c r="Q42" s="30" t="str">
        <f>IF(ISBLANK(K42),"",BSGamma($L$2,K42,$B$4,$B$5,O42,$G$2)*10)</f>
        <v/>
      </c>
      <c r="R42" s="29" t="str">
        <f>IF(ISBLANK(K42),"",BSVega($L$2,K42,$B$4,$B$5,O42,$G$2)/100)</f>
        <v/>
      </c>
      <c r="S42" s="29" t="str">
        <f>IF(ISBLANK(K42),"",BStheta("C",$L$2,K42,$B$4,$B$5,O42,$G$2)/365)</f>
        <v/>
      </c>
      <c r="T42" s="19" t="str">
        <f t="shared" si="0"/>
        <v/>
      </c>
      <c r="U42" s="26"/>
      <c r="V42" s="31"/>
      <c r="W42" s="31"/>
      <c r="X42" s="31"/>
      <c r="Y42" s="28"/>
      <c r="Z42" s="30" t="str">
        <f>IF(ISBLANK(U42),"",BSDelta("P",$L$2,U42,$B$4,$B$5,Y42,$G$2))</f>
        <v/>
      </c>
      <c r="AA42" s="30" t="str">
        <f>IF(ISBLANK(U42),"",BSGamma($L$2,U42,$B$4,$B$5,Y42,$G$2)*10)</f>
        <v/>
      </c>
      <c r="AB42" s="29" t="str">
        <f>IF(ISBLANK(U42),"",BSVega($L$2,U42,$B$4,$B$5,Y42,$G$2)/100)</f>
        <v/>
      </c>
      <c r="AC42" s="29" t="str">
        <f>IF(ISBLANK(U42),"",BStheta("P",$L$2,U42,$B$4,$B$5,Y42,$G$2)/365)</f>
        <v/>
      </c>
      <c r="AD42" s="19" t="str">
        <f t="shared" ref="AD42:AD56" si="1">IF(ISBLANK(U42),"",+$C$3-U42)</f>
        <v/>
      </c>
      <c r="BD42" s="9">
        <v>0.13140798994509459</v>
      </c>
    </row>
    <row r="43" spans="1:56" x14ac:dyDescent="0.25">
      <c r="A43" s="40">
        <v>34.799999999999997</v>
      </c>
      <c r="B43" s="40">
        <v>35.6</v>
      </c>
      <c r="C43" s="41">
        <v>35.200000000000003</v>
      </c>
      <c r="D43" s="42">
        <f>IF(ISBLANK(C43),"",BSVolImp("C",$G$3,E43,$B$4,$B$5,$G$2,C43)+0.000000001)</f>
        <v>0.12103810791180877</v>
      </c>
      <c r="E43" s="43">
        <v>4500</v>
      </c>
      <c r="F43" s="40">
        <v>99</v>
      </c>
      <c r="G43" s="40">
        <v>101.8</v>
      </c>
      <c r="H43" s="41">
        <v>100.4</v>
      </c>
      <c r="I43" s="42">
        <f>IF(ISBLANK(H43),"",BSVolImp("P",$G$3,E43,$B$4,$B$5,$G$2,H43)+0.000000001)</f>
        <v>0.1191281656430272</v>
      </c>
      <c r="K43" s="26"/>
      <c r="L43" s="27"/>
      <c r="M43" s="27"/>
      <c r="N43" s="27"/>
      <c r="O43" s="28"/>
      <c r="P43" s="29" t="str">
        <f>IF(ISBLANK(K43),"",BSDelta("C",$L$2,K43,$B$4,$B$5,O43,$G$2))</f>
        <v/>
      </c>
      <c r="Q43" s="30" t="str">
        <f>IF(ISBLANK(K43),"",BSGamma($L$2,K43,$B$4,$B$5,O43,$G$2)*10)</f>
        <v/>
      </c>
      <c r="R43" s="29" t="str">
        <f>IF(ISBLANK(K43),"",BSVega($L$2,K43,$B$4,$B$5,O43,$G$2)/100)</f>
        <v/>
      </c>
      <c r="S43" s="29" t="str">
        <f>IF(ISBLANK(K43),"",BStheta("C",$L$2,K43,$B$4,$B$5,O43,$G$2)/365)</f>
        <v/>
      </c>
      <c r="T43" s="19" t="str">
        <f t="shared" si="0"/>
        <v/>
      </c>
      <c r="U43" s="26"/>
      <c r="V43" s="31"/>
      <c r="W43" s="31"/>
      <c r="X43" s="31"/>
      <c r="Y43" s="28"/>
      <c r="Z43" s="30" t="str">
        <f>IF(ISBLANK(U43),"",BSDelta("P",$L$2,U43,$B$4,$B$5,Y43,$G$2))</f>
        <v/>
      </c>
      <c r="AA43" s="30" t="str">
        <f>IF(ISBLANK(U43),"",BSGamma($L$2,U43,$B$4,$B$5,Y43,$G$2)*10)</f>
        <v/>
      </c>
      <c r="AB43" s="29" t="str">
        <f>IF(ISBLANK(U43),"",BSVega($L$2,U43,$B$4,$B$5,Y43,$G$2)/100)</f>
        <v/>
      </c>
      <c r="AC43" s="29" t="str">
        <f>IF(ISBLANK(U43),"",BStheta("P",$L$2,U43,$B$4,$B$5,Y43,$G$2)/365)</f>
        <v/>
      </c>
      <c r="AD43" s="19" t="str">
        <f t="shared" si="1"/>
        <v/>
      </c>
      <c r="AL43" s="9" t="s">
        <v>474</v>
      </c>
      <c r="AM43" s="9" t="s">
        <v>474</v>
      </c>
      <c r="AN43" s="9" t="s">
        <v>474</v>
      </c>
      <c r="AO43" s="9" t="s">
        <v>474</v>
      </c>
      <c r="AP43" s="9" t="s">
        <v>474</v>
      </c>
      <c r="AV43" s="9" t="s">
        <v>474</v>
      </c>
      <c r="AW43" s="9" t="s">
        <v>474</v>
      </c>
      <c r="AX43" s="9" t="s">
        <v>474</v>
      </c>
      <c r="AY43" s="9" t="s">
        <v>474</v>
      </c>
      <c r="BD43" s="9">
        <v>0.12777066931458511</v>
      </c>
    </row>
    <row r="44" spans="1:56" x14ac:dyDescent="0.25">
      <c r="A44" s="40">
        <v>18.899999999999999</v>
      </c>
      <c r="B44" s="40">
        <v>19.399999999999999</v>
      </c>
      <c r="C44" s="41">
        <v>19.149999999999999</v>
      </c>
      <c r="D44" s="42">
        <f>IF(ISBLANK(C44),"",BSVolImp("C",$G$3,E44,$B$4,$B$5,$G$2,C44)+0.000000001)</f>
        <v>0.11537763453798913</v>
      </c>
      <c r="E44" s="43">
        <v>4550</v>
      </c>
      <c r="F44" s="40">
        <v>132.9</v>
      </c>
      <c r="G44" s="40">
        <v>136.1</v>
      </c>
      <c r="H44" s="41">
        <v>134.5</v>
      </c>
      <c r="I44" s="42">
        <f>IF(ISBLANK(H44),"",BSVolImp("P",$G$3,E44,$B$4,$B$5,$G$2,H44)+0.000000001)</f>
        <v>0.11344940742908186</v>
      </c>
      <c r="K44" s="26"/>
      <c r="L44" s="27"/>
      <c r="M44" s="27"/>
      <c r="N44" s="27"/>
      <c r="O44" s="28"/>
      <c r="P44" s="29" t="str">
        <f>IF(ISBLANK(K44),"",BSDelta("C",$L$2,K44,$B$4,$B$5,O44,$G$2))</f>
        <v/>
      </c>
      <c r="Q44" s="30" t="str">
        <f>IF(ISBLANK(K44),"",BSGamma($L$2,K44,$B$4,$B$5,O44,$G$2)*10)</f>
        <v/>
      </c>
      <c r="R44" s="29" t="str">
        <f>IF(ISBLANK(K44),"",BSVega($L$2,K44,$B$4,$B$5,O44,$G$2)/100)</f>
        <v/>
      </c>
      <c r="S44" s="29" t="str">
        <f>IF(ISBLANK(K44),"",BStheta("C",$L$2,K44,$B$4,$B$5,O44,$G$2)/365)</f>
        <v/>
      </c>
      <c r="T44" s="19" t="str">
        <f t="shared" si="0"/>
        <v/>
      </c>
      <c r="U44" s="26"/>
      <c r="V44" s="31"/>
      <c r="W44" s="31"/>
      <c r="X44" s="31"/>
      <c r="Y44" s="28"/>
      <c r="Z44" s="30" t="str">
        <f>IF(ISBLANK(U44),"",BSDelta("P",$L$2,U44,$B$4,$B$5,Y44,$G$2))</f>
        <v/>
      </c>
      <c r="AA44" s="30" t="str">
        <f>IF(ISBLANK(U44),"",BSGamma($L$2,U44,$B$4,$B$5,Y44,$G$2)*10)</f>
        <v/>
      </c>
      <c r="AB44" s="29" t="str">
        <f>IF(ISBLANK(U44),"",BSVega($L$2,U44,$B$4,$B$5,Y44,$G$2)/100)</f>
        <v/>
      </c>
      <c r="AC44" s="29" t="str">
        <f>IF(ISBLANK(U44),"",BStheta("P",$L$2,U44,$B$4,$B$5,Y44,$G$2)/365)</f>
        <v/>
      </c>
      <c r="AD44" s="19" t="str">
        <f t="shared" si="1"/>
        <v/>
      </c>
      <c r="AL44" s="9" t="s">
        <v>474</v>
      </c>
      <c r="AM44" s="9" t="s">
        <v>474</v>
      </c>
      <c r="AN44" s="9" t="s">
        <v>474</v>
      </c>
      <c r="AO44" s="9" t="s">
        <v>474</v>
      </c>
      <c r="AP44" s="9" t="s">
        <v>474</v>
      </c>
      <c r="AV44" s="9" t="s">
        <v>474</v>
      </c>
      <c r="AW44" s="9" t="s">
        <v>474</v>
      </c>
      <c r="AX44" s="9" t="s">
        <v>474</v>
      </c>
      <c r="AY44" s="9" t="s">
        <v>474</v>
      </c>
      <c r="BD44" s="9">
        <v>0.12338997424861847</v>
      </c>
    </row>
    <row r="45" spans="1:56" x14ac:dyDescent="0.25">
      <c r="A45" s="40">
        <v>9.1999999999999993</v>
      </c>
      <c r="B45" s="40">
        <v>9.9</v>
      </c>
      <c r="C45" s="41">
        <v>9.5500000000000007</v>
      </c>
      <c r="D45" s="42">
        <f>IF(ISBLANK(C45),"",BSVolImp("C",$G$3,E45,$B$4,$B$5,$G$2,C45)+0.000000001)</f>
        <v>0.11191391654200999</v>
      </c>
      <c r="E45" s="43">
        <v>4600</v>
      </c>
      <c r="F45" s="40">
        <v>171.8</v>
      </c>
      <c r="G45" s="40">
        <v>176.6</v>
      </c>
      <c r="H45" s="41">
        <v>174.2</v>
      </c>
      <c r="I45" s="42">
        <f>IF(ISBLANK(H45),"",BSVolImp("P",$G$3,E45,$B$4,$B$5,$G$2,H45)+0.000000001)</f>
        <v>0.1065922420097811</v>
      </c>
      <c r="K45" s="26"/>
      <c r="L45" s="27"/>
      <c r="M45" s="27"/>
      <c r="N45" s="27"/>
      <c r="O45" s="28"/>
      <c r="P45" s="29" t="str">
        <f>IF(ISBLANK(K45),"",BSDelta("C",$L$2,K45,$B$4,$B$5,O45,$G$2))</f>
        <v/>
      </c>
      <c r="Q45" s="30" t="str">
        <f>IF(ISBLANK(K45),"",BSGamma($L$2,K45,$B$4,$B$5,O45,$G$2)*10)</f>
        <v/>
      </c>
      <c r="R45" s="29" t="str">
        <f>IF(ISBLANK(K45),"",BSVega($L$2,K45,$B$4,$B$5,O45,$G$2)/100)</f>
        <v/>
      </c>
      <c r="S45" s="29" t="str">
        <f>IF(ISBLANK(K45),"",BStheta("C",$L$2,K45,$B$4,$B$5,O45,$G$2)/365)</f>
        <v/>
      </c>
      <c r="T45" s="19" t="str">
        <f t="shared" si="0"/>
        <v/>
      </c>
      <c r="U45" s="26"/>
      <c r="V45" s="31"/>
      <c r="W45" s="31"/>
      <c r="X45" s="31"/>
      <c r="Y45" s="28"/>
      <c r="Z45" s="30" t="str">
        <f>IF(ISBLANK(U45),"",BSDelta("P",$L$2,U45,$B$4,$B$5,Y45,$G$2))</f>
        <v/>
      </c>
      <c r="AA45" s="30" t="str">
        <f>IF(ISBLANK(U45),"",BSGamma($L$2,U45,$B$4,$B$5,Y45,$G$2)*10)</f>
        <v/>
      </c>
      <c r="AB45" s="29" t="str">
        <f>IF(ISBLANK(U45),"",BSVega($L$2,U45,$B$4,$B$5,Y45,$G$2)/100)</f>
        <v/>
      </c>
      <c r="AC45" s="29" t="str">
        <f>IF(ISBLANK(U45),"",BStheta("P",$L$2,U45,$B$4,$B$5,Y45,$G$2)/365)</f>
        <v/>
      </c>
      <c r="AD45" s="19" t="str">
        <f t="shared" si="1"/>
        <v/>
      </c>
      <c r="AL45" s="9" t="s">
        <v>474</v>
      </c>
      <c r="AM45" s="9" t="s">
        <v>474</v>
      </c>
      <c r="AN45" s="9" t="s">
        <v>474</v>
      </c>
      <c r="AO45" s="9" t="s">
        <v>474</v>
      </c>
      <c r="AP45" s="9" t="s">
        <v>474</v>
      </c>
      <c r="AV45" s="9" t="s">
        <v>474</v>
      </c>
      <c r="AW45" s="9" t="s">
        <v>474</v>
      </c>
      <c r="AX45" s="9" t="s">
        <v>474</v>
      </c>
      <c r="AY45" s="9" t="s">
        <v>474</v>
      </c>
      <c r="BD45" s="9">
        <v>0.12170587575148289</v>
      </c>
    </row>
    <row r="46" spans="1:56" x14ac:dyDescent="0.25">
      <c r="A46" s="40">
        <v>4.0999999999999996</v>
      </c>
      <c r="B46" s="40">
        <v>4.8</v>
      </c>
      <c r="C46" s="41">
        <v>4.4499999999999993</v>
      </c>
      <c r="D46" s="42">
        <f>IF(ISBLANK(C46),"",BSVolImp("C",$G$3,E46,$B$4,$B$5,$G$2,C46)+0.000000001)</f>
        <v>0.11030179665567019</v>
      </c>
      <c r="E46" s="43">
        <v>4650</v>
      </c>
      <c r="F46" s="40">
        <v>216.3</v>
      </c>
      <c r="G46" s="40">
        <v>221.6</v>
      </c>
      <c r="H46" s="41">
        <v>218.95</v>
      </c>
      <c r="I46" s="42">
        <f>IF(ISBLANK(H46),"",BSVolImp("P",$G$3,E46,$B$4,$B$5,$G$2,H46)+0.000000001)</f>
        <v>0.10038445272440241</v>
      </c>
      <c r="K46" s="26"/>
      <c r="L46" s="27"/>
      <c r="M46" s="27"/>
      <c r="N46" s="27"/>
      <c r="O46" s="28"/>
      <c r="P46" s="29" t="str">
        <f>IF(ISBLANK(K46),"",BSDelta("C",$L$2,K46,$B$4,$B$5,O46,$G$2))</f>
        <v/>
      </c>
      <c r="Q46" s="30" t="str">
        <f>IF(ISBLANK(K46),"",BSGamma($L$2,K46,$B$4,$B$5,O46,$G$2)*10)</f>
        <v/>
      </c>
      <c r="R46" s="29" t="str">
        <f>IF(ISBLANK(K46),"",BSVega($L$2,K46,$B$4,$B$5,O46,$G$2)/100)</f>
        <v/>
      </c>
      <c r="S46" s="29" t="str">
        <f>IF(ISBLANK(K46),"",BStheta("C",$L$2,K46,$B$4,$B$5,O46,$G$2)/365)</f>
        <v/>
      </c>
      <c r="T46" s="19" t="str">
        <f t="shared" si="0"/>
        <v/>
      </c>
      <c r="U46" s="26"/>
      <c r="V46" s="31"/>
      <c r="W46" s="31"/>
      <c r="X46" s="31"/>
      <c r="Y46" s="28"/>
      <c r="Z46" s="30" t="str">
        <f>IF(ISBLANK(U46),"",BSDelta("P",$L$2,U46,$B$4,$B$5,Y46,$G$2))</f>
        <v/>
      </c>
      <c r="AA46" s="30" t="str">
        <f>IF(ISBLANK(U46),"",BSGamma($L$2,U46,$B$4,$B$5,Y46,$G$2)*10)</f>
        <v/>
      </c>
      <c r="AB46" s="29" t="str">
        <f>IF(ISBLANK(U46),"",BSVega($L$2,U46,$B$4,$B$5,Y46,$G$2)/100)</f>
        <v/>
      </c>
      <c r="AC46" s="29" t="str">
        <f>IF(ISBLANK(U46),"",BStheta("P",$L$2,U46,$B$4,$B$5,Y46,$G$2)/365)</f>
        <v/>
      </c>
      <c r="AD46" s="19" t="str">
        <f t="shared" si="1"/>
        <v/>
      </c>
      <c r="AL46" s="9" t="s">
        <v>474</v>
      </c>
      <c r="AM46" s="9" t="s">
        <v>474</v>
      </c>
      <c r="AN46" s="9" t="s">
        <v>474</v>
      </c>
      <c r="AO46" s="9" t="s">
        <v>474</v>
      </c>
      <c r="AP46" s="9" t="s">
        <v>474</v>
      </c>
      <c r="AV46" s="9" t="s">
        <v>474</v>
      </c>
      <c r="AW46" s="9" t="s">
        <v>474</v>
      </c>
      <c r="AX46" s="9" t="s">
        <v>474</v>
      </c>
      <c r="AY46" s="9" t="s">
        <v>474</v>
      </c>
      <c r="BD46" s="9">
        <v>0.12095991443600818</v>
      </c>
    </row>
    <row r="47" spans="1:56" x14ac:dyDescent="0.25">
      <c r="A47" s="40">
        <v>1.9</v>
      </c>
      <c r="B47" s="40">
        <v>2.4</v>
      </c>
      <c r="C47" s="41">
        <v>2.15</v>
      </c>
      <c r="D47" s="42">
        <f>IF(ISBLANK(C47),"",BSVolImp("C",$G$3,E47,$B$4,$B$5,$G$2,C47)+0.000000001)</f>
        <v>0.11168382528448792</v>
      </c>
      <c r="E47" s="43">
        <v>4700</v>
      </c>
      <c r="F47" s="40">
        <v>263.8</v>
      </c>
      <c r="G47" s="40">
        <v>269.39999999999998</v>
      </c>
      <c r="H47" s="41">
        <v>266.60000000000002</v>
      </c>
      <c r="I47" s="42">
        <f>IF(ISBLANK(H47),"",BSVolImp("P",$G$3,E47,$B$4,$B$5,$G$2,H47)+0.000000001)</f>
        <v>8.9914859622490462E-2</v>
      </c>
      <c r="K47" s="26"/>
      <c r="L47" s="27"/>
      <c r="M47" s="27"/>
      <c r="N47" s="27"/>
      <c r="O47" s="28"/>
      <c r="P47" s="29" t="str">
        <f>IF(ISBLANK(K47),"",BSDelta("C",$L$2,K47,$B$4,$B$5,O47,$G$2))</f>
        <v/>
      </c>
      <c r="Q47" s="30" t="str">
        <f>IF(ISBLANK(K47),"",BSGamma($L$2,K47,$B$4,$B$5,O47,$G$2)*10)</f>
        <v/>
      </c>
      <c r="R47" s="29" t="str">
        <f>IF(ISBLANK(K47),"",BSVega($L$2,K47,$B$4,$B$5,O47,$G$2)/100)</f>
        <v/>
      </c>
      <c r="S47" s="29" t="str">
        <f>IF(ISBLANK(K47),"",BStheta("C",$L$2,K47,$B$4,$B$5,O47,$G$2)/365)</f>
        <v/>
      </c>
      <c r="T47" s="19" t="str">
        <f t="shared" si="0"/>
        <v/>
      </c>
      <c r="U47" s="26"/>
      <c r="V47" s="31"/>
      <c r="W47" s="31"/>
      <c r="X47" s="31"/>
      <c r="Y47" s="28"/>
      <c r="Z47" s="30" t="str">
        <f>IF(ISBLANK(U47),"",BSDelta("P",$L$2,U47,$B$4,$B$5,Y47,$G$2))</f>
        <v/>
      </c>
      <c r="AA47" s="30" t="str">
        <f>IF(ISBLANK(U47),"",BSGamma($L$2,U47,$B$4,$B$5,Y47,$G$2)*10)</f>
        <v/>
      </c>
      <c r="AB47" s="29" t="str">
        <f>IF(ISBLANK(U47),"",BSVega($L$2,U47,$B$4,$B$5,Y47,$G$2)/100)</f>
        <v/>
      </c>
      <c r="AC47" s="29" t="str">
        <f>IF(ISBLANK(U47),"",BStheta("P",$L$2,U47,$B$4,$B$5,Y47,$G$2)/365)</f>
        <v/>
      </c>
      <c r="AD47" s="19" t="str">
        <f t="shared" si="1"/>
        <v/>
      </c>
      <c r="AL47" s="9" t="s">
        <v>474</v>
      </c>
      <c r="AM47" s="9" t="s">
        <v>474</v>
      </c>
      <c r="AN47" s="9" t="s">
        <v>474</v>
      </c>
      <c r="AO47" s="9" t="s">
        <v>474</v>
      </c>
      <c r="AP47" s="9" t="s">
        <v>474</v>
      </c>
      <c r="AV47" s="9" t="s">
        <v>474</v>
      </c>
      <c r="AW47" s="9" t="s">
        <v>474</v>
      </c>
      <c r="AX47" s="9" t="s">
        <v>474</v>
      </c>
      <c r="AY47" s="9" t="s">
        <v>474</v>
      </c>
      <c r="BD47" s="9">
        <v>0.12144444216287736</v>
      </c>
    </row>
    <row r="48" spans="1:56" x14ac:dyDescent="0.25">
      <c r="A48" s="40">
        <v>0.4</v>
      </c>
      <c r="B48" s="40">
        <v>0.9</v>
      </c>
      <c r="C48" s="41">
        <v>0.65</v>
      </c>
      <c r="D48" s="42">
        <f>IF(ISBLANK(C48),"",BSVolImp("C",$G$3,E48,$B$4,$B$5,$G$2,C48)+0.000000001)</f>
        <v>0.12025637115008661</v>
      </c>
      <c r="E48" s="43">
        <v>4800</v>
      </c>
      <c r="F48" s="40">
        <v>362.1</v>
      </c>
      <c r="G48" s="40">
        <v>367.8</v>
      </c>
      <c r="H48" s="41">
        <v>364.95000000000005</v>
      </c>
      <c r="I48" s="42">
        <f ca="1">IF(ISBLANK(H48),"",BSVolImp("P",$G$3,E48,$B$4,$B$5,$G$2,H48)+0.000000001)</f>
        <v>0.28286622381682697</v>
      </c>
      <c r="K48" s="26"/>
      <c r="L48" s="27"/>
      <c r="M48" s="27"/>
      <c r="N48" s="27"/>
      <c r="O48" s="28"/>
      <c r="P48" s="29" t="str">
        <f>IF(ISBLANK(K48),"",BSDelta("C",$L$2,K48,$B$4,$B$5,O48,$G$2))</f>
        <v/>
      </c>
      <c r="Q48" s="30" t="str">
        <f>IF(ISBLANK(K48),"",BSGamma($L$2,K48,$B$4,$B$5,O48,$G$2)*10)</f>
        <v/>
      </c>
      <c r="R48" s="29" t="str">
        <f>IF(ISBLANK(K48),"",BSVega($L$2,K48,$B$4,$B$5,O48,$G$2)/100)</f>
        <v/>
      </c>
      <c r="S48" s="29" t="str">
        <f>IF(ISBLANK(K48),"",BStheta("C",$L$2,K48,$B$4,$B$5,O48,$G$2)/365)</f>
        <v/>
      </c>
      <c r="T48" s="19" t="str">
        <f t="shared" si="0"/>
        <v/>
      </c>
      <c r="U48" s="26"/>
      <c r="V48" s="31"/>
      <c r="W48" s="31"/>
      <c r="X48" s="31"/>
      <c r="Y48" s="28"/>
      <c r="Z48" s="30" t="str">
        <f>IF(ISBLANK(U48),"",BSDelta("P",$L$2,U48,$B$4,$B$5,Y48,$G$2))</f>
        <v/>
      </c>
      <c r="AA48" s="30" t="str">
        <f>IF(ISBLANK(U48),"",BSGamma($L$2,U48,$B$4,$B$5,Y48,$G$2)*10)</f>
        <v/>
      </c>
      <c r="AB48" s="29" t="str">
        <f>IF(ISBLANK(U48),"",BSVega($L$2,U48,$B$4,$B$5,Y48,$G$2)/100)</f>
        <v/>
      </c>
      <c r="AC48" s="29" t="str">
        <f>IF(ISBLANK(U48),"",BStheta("P",$L$2,U48,$B$4,$B$5,Y48,$G$2)/365)</f>
        <v/>
      </c>
      <c r="AD48" s="19" t="str">
        <f t="shared" si="1"/>
        <v/>
      </c>
      <c r="AL48" s="9" t="s">
        <v>474</v>
      </c>
      <c r="AM48" s="9" t="s">
        <v>474</v>
      </c>
      <c r="AN48" s="9" t="s">
        <v>474</v>
      </c>
      <c r="AO48" s="9" t="s">
        <v>474</v>
      </c>
      <c r="AP48" s="9" t="s">
        <v>474</v>
      </c>
      <c r="AV48" s="9" t="s">
        <v>474</v>
      </c>
      <c r="AW48" s="9" t="s">
        <v>474</v>
      </c>
      <c r="AX48" s="9" t="s">
        <v>474</v>
      </c>
      <c r="AY48" s="9" t="s">
        <v>474</v>
      </c>
      <c r="BD48" s="9">
        <v>0.14937707434658573</v>
      </c>
    </row>
    <row r="49" spans="1:56" x14ac:dyDescent="0.25">
      <c r="A49" s="40"/>
      <c r="B49" s="40">
        <v>0.5</v>
      </c>
      <c r="C49" s="41">
        <v>0.5</v>
      </c>
      <c r="D49" s="42">
        <f>IF(ISBLANK(C49),"",BSVolImp("C",$G$3,E49,$B$4,$B$5,$G$2,C49)+0.000000001)</f>
        <v>0.14211687996822339</v>
      </c>
      <c r="E49" s="43">
        <v>4900</v>
      </c>
      <c r="F49" s="40"/>
      <c r="G49" s="40"/>
      <c r="H49" s="41"/>
      <c r="I49" s="42" t="str">
        <f>IF(ISBLANK(H49),"",BSVolImp("P",$G$3,E49,$B$4,$B$5,$G$2,H49)+0.000000001)</f>
        <v/>
      </c>
      <c r="K49" s="26"/>
      <c r="L49" s="27"/>
      <c r="M49" s="27"/>
      <c r="N49" s="27"/>
      <c r="O49" s="28"/>
      <c r="P49" s="29" t="str">
        <f>IF(ISBLANK(K49),"",BSDelta("C",$L$2,K49,$B$4,$B$5,O49,$G$2))</f>
        <v/>
      </c>
      <c r="Q49" s="30" t="str">
        <f>IF(ISBLANK(K49),"",BSGamma($L$2,K49,$B$4,$B$5,O49,$G$2)*10)</f>
        <v/>
      </c>
      <c r="R49" s="29" t="str">
        <f>IF(ISBLANK(K49),"",BSVega($L$2,K49,$B$4,$B$5,O49,$G$2)/100)</f>
        <v/>
      </c>
      <c r="S49" s="29" t="str">
        <f>IF(ISBLANK(K49),"",BStheta("C",$L$2,K49,$B$4,$B$5,O49,$G$2)/365)</f>
        <v/>
      </c>
      <c r="T49" s="19" t="str">
        <f t="shared" si="0"/>
        <v/>
      </c>
      <c r="U49" s="26"/>
      <c r="V49" s="31"/>
      <c r="W49" s="31"/>
      <c r="X49" s="31"/>
      <c r="Y49" s="28"/>
      <c r="Z49" s="30" t="str">
        <f>IF(ISBLANK(U49),"",BSDelta("P",$L$2,U49,$B$4,$B$5,Y49,$G$2))</f>
        <v/>
      </c>
      <c r="AA49" s="30" t="str">
        <f>IF(ISBLANK(U49),"",BSGamma($L$2,U49,$B$4,$B$5,Y49,$G$2)*10)</f>
        <v/>
      </c>
      <c r="AB49" s="29" t="str">
        <f>IF(ISBLANK(U49),"",BSVega($L$2,U49,$B$4,$B$5,Y49,$G$2)/100)</f>
        <v/>
      </c>
      <c r="AC49" s="29" t="str">
        <f>IF(ISBLANK(U49),"",BStheta("P",$L$2,U49,$B$4,$B$5,Y49,$G$2)/365)</f>
        <v/>
      </c>
      <c r="AD49" s="19" t="str">
        <f t="shared" si="1"/>
        <v/>
      </c>
      <c r="AL49" s="9" t="s">
        <v>474</v>
      </c>
      <c r="AM49" s="9" t="s">
        <v>474</v>
      </c>
      <c r="AN49" s="9" t="s">
        <v>474</v>
      </c>
      <c r="AO49" s="9" t="s">
        <v>474</v>
      </c>
      <c r="AP49" s="9" t="s">
        <v>474</v>
      </c>
      <c r="AV49" s="9" t="s">
        <v>474</v>
      </c>
      <c r="AW49" s="9" t="s">
        <v>474</v>
      </c>
      <c r="AX49" s="9" t="s">
        <v>474</v>
      </c>
      <c r="AY49" s="9" t="s">
        <v>474</v>
      </c>
      <c r="BD49" s="9" t="s">
        <v>474</v>
      </c>
    </row>
    <row r="50" spans="1:56" x14ac:dyDescent="0.25">
      <c r="A50" s="40"/>
      <c r="B50" s="40">
        <v>0.7</v>
      </c>
      <c r="C50" s="41">
        <v>0.7</v>
      </c>
      <c r="D50" s="42">
        <f>IF(ISBLANK(C50),"",BSVolImp("C",$G$3,E50,$B$4,$B$5,$G$2,C50)+0.000000001)</f>
        <v>0.17386033066876258</v>
      </c>
      <c r="E50" s="43">
        <v>5000</v>
      </c>
      <c r="F50" s="40"/>
      <c r="G50" s="40"/>
      <c r="H50" s="41"/>
      <c r="I50" s="42" t="str">
        <f>IF(ISBLANK(H50),"",BSVolImp("P",$G$3,E50,$B$4,$B$5,$G$2,H50)+0.000000001)</f>
        <v/>
      </c>
      <c r="K50" s="26"/>
      <c r="L50" s="27"/>
      <c r="M50" s="27"/>
      <c r="N50" s="27"/>
      <c r="O50" s="28"/>
      <c r="P50" s="29" t="str">
        <f>IF(ISBLANK(K50),"",BSDelta("C",$L$2,K50,$B$4,$B$5,O50,$G$2))</f>
        <v/>
      </c>
      <c r="Q50" s="30" t="str">
        <f>IF(ISBLANK(K50),"",BSGamma($L$2,K50,$B$4,$B$5,O50,$G$2)*10)</f>
        <v/>
      </c>
      <c r="R50" s="29" t="str">
        <f>IF(ISBLANK(K50),"",BSVega($L$2,K50,$B$4,$B$5,O50,$G$2)/100)</f>
        <v/>
      </c>
      <c r="S50" s="29" t="str">
        <f>IF(ISBLANK(K50),"",BStheta("C",$L$2,K50,$B$4,$B$5,O50,$G$2)/365)</f>
        <v/>
      </c>
      <c r="T50" s="19" t="str">
        <f t="shared" si="0"/>
        <v/>
      </c>
      <c r="U50" s="26"/>
      <c r="V50" s="31"/>
      <c r="W50" s="31"/>
      <c r="X50" s="31"/>
      <c r="Y50" s="28"/>
      <c r="Z50" s="30" t="str">
        <f>IF(ISBLANK(U50),"",BSDelta("P",$L$2,U50,$B$4,$B$5,Y50,$G$2))</f>
        <v/>
      </c>
      <c r="AA50" s="30" t="str">
        <f>IF(ISBLANK(U50),"",BSGamma($L$2,U50,$B$4,$B$5,Y50,$G$2)*10)</f>
        <v/>
      </c>
      <c r="AB50" s="29" t="str">
        <f>IF(ISBLANK(U50),"",BSVega($L$2,U50,$B$4,$B$5,Y50,$G$2)/100)</f>
        <v/>
      </c>
      <c r="AC50" s="29" t="str">
        <f>IF(ISBLANK(U50),"",BStheta("P",$L$2,U50,$B$4,$B$5,Y50,$G$2)/365)</f>
        <v/>
      </c>
      <c r="AD50" s="19" t="str">
        <f t="shared" si="1"/>
        <v/>
      </c>
      <c r="AL50" s="9" t="s">
        <v>474</v>
      </c>
      <c r="AM50" s="9" t="s">
        <v>474</v>
      </c>
      <c r="AN50" s="9" t="s">
        <v>474</v>
      </c>
      <c r="AO50" s="9" t="s">
        <v>474</v>
      </c>
      <c r="AP50" s="9" t="s">
        <v>474</v>
      </c>
      <c r="AV50" s="9" t="s">
        <v>474</v>
      </c>
      <c r="AW50" s="9" t="s">
        <v>474</v>
      </c>
      <c r="AX50" s="9" t="s">
        <v>474</v>
      </c>
      <c r="AY50" s="9" t="s">
        <v>474</v>
      </c>
      <c r="BD50" s="9" t="s">
        <v>474</v>
      </c>
    </row>
    <row r="51" spans="1:56" x14ac:dyDescent="0.25">
      <c r="A51" s="40"/>
      <c r="B51" s="40"/>
      <c r="C51" s="41"/>
      <c r="D51" s="42" t="str">
        <f>IF(ISBLANK(C51),"",BSVolImp("C",$G$3,E51,$B$4,$B$5,$G$2,C51)+0.000000001)</f>
        <v/>
      </c>
      <c r="E51" s="43">
        <v>5200</v>
      </c>
      <c r="F51" s="40"/>
      <c r="G51" s="40"/>
      <c r="H51" s="41"/>
      <c r="I51" s="42" t="str">
        <f>IF(ISBLANK(H51),"",BSVolImp("P",$G$3,E51,$B$4,$B$5,$G$2,H51)+0.000000001)</f>
        <v/>
      </c>
      <c r="K51" s="26"/>
      <c r="L51" s="27"/>
      <c r="M51" s="27"/>
      <c r="N51" s="27"/>
      <c r="O51" s="28"/>
      <c r="P51" s="29" t="str">
        <f>IF(ISBLANK(K51),"",BSDelta("C",$L$2,K51,$B$4,$B$5,O51,$G$2))</f>
        <v/>
      </c>
      <c r="Q51" s="30" t="str">
        <f>IF(ISBLANK(K51),"",BSGamma($L$2,K51,$B$4,$B$5,O51,$G$2)*10)</f>
        <v/>
      </c>
      <c r="R51" s="29" t="str">
        <f>IF(ISBLANK(K51),"",BSVega($L$2,K51,$B$4,$B$5,O51,$G$2)/100)</f>
        <v/>
      </c>
      <c r="S51" s="29" t="str">
        <f>IF(ISBLANK(K51),"",BStheta("C",$L$2,K51,$B$4,$B$5,O51,$G$2)/365)</f>
        <v/>
      </c>
      <c r="T51" s="19" t="str">
        <f t="shared" si="0"/>
        <v/>
      </c>
      <c r="U51" s="26"/>
      <c r="V51" s="31"/>
      <c r="W51" s="31"/>
      <c r="X51" s="31"/>
      <c r="Y51" s="28"/>
      <c r="Z51" s="30" t="str">
        <f>IF(ISBLANK(U51),"",BSDelta("P",$L$2,U51,$B$4,$B$5,Y51,$G$2))</f>
        <v/>
      </c>
      <c r="AA51" s="30" t="str">
        <f>IF(ISBLANK(U51),"",BSGamma($L$2,U51,$B$4,$B$5,Y51,$G$2)*10)</f>
        <v/>
      </c>
      <c r="AB51" s="29" t="str">
        <f>IF(ISBLANK(U51),"",BSVega($L$2,U51,$B$4,$B$5,Y51,$G$2)/100)</f>
        <v/>
      </c>
      <c r="AC51" s="29" t="str">
        <f>IF(ISBLANK(U51),"",BStheta("P",$L$2,U51,$B$4,$B$5,Y51,$G$2)/365)</f>
        <v/>
      </c>
      <c r="AD51" s="19" t="str">
        <f t="shared" si="1"/>
        <v/>
      </c>
      <c r="AL51" s="9" t="s">
        <v>474</v>
      </c>
      <c r="AM51" s="9" t="s">
        <v>474</v>
      </c>
      <c r="AN51" s="9" t="s">
        <v>474</v>
      </c>
      <c r="AO51" s="9" t="s">
        <v>474</v>
      </c>
      <c r="AP51" s="9" t="s">
        <v>474</v>
      </c>
      <c r="AV51" s="9" t="s">
        <v>474</v>
      </c>
      <c r="AW51" s="9" t="s">
        <v>474</v>
      </c>
      <c r="AX51" s="9" t="s">
        <v>474</v>
      </c>
      <c r="AY51" s="9" t="s">
        <v>474</v>
      </c>
      <c r="BD51" s="9" t="s">
        <v>474</v>
      </c>
    </row>
    <row r="52" spans="1:56" x14ac:dyDescent="0.25">
      <c r="A52" s="40"/>
      <c r="B52" s="40"/>
      <c r="C52" s="41"/>
      <c r="D52" s="42" t="str">
        <f>IF(ISBLANK(C52),"",BSVolImp("C",$G$3,E52,$B$4,$B$5,$G$2,C52)+0.000000001)</f>
        <v/>
      </c>
      <c r="E52" s="43">
        <v>5400</v>
      </c>
      <c r="F52" s="40"/>
      <c r="G52" s="40"/>
      <c r="H52" s="41"/>
      <c r="I52" s="42" t="str">
        <f>IF(ISBLANK(H52),"",BSVolImp("P",$G$3,E52,$B$4,$B$5,$G$2,H52)+0.000000001)</f>
        <v/>
      </c>
      <c r="K52" s="26"/>
      <c r="L52" s="27"/>
      <c r="M52" s="27"/>
      <c r="N52" s="27"/>
      <c r="O52" s="28"/>
      <c r="P52" s="29" t="str">
        <f>IF(ISBLANK(K52),"",BSDelta("C",$L$2,K52,$B$4,$B$5,O52,$G$2))</f>
        <v/>
      </c>
      <c r="Q52" s="30" t="str">
        <f>IF(ISBLANK(K52),"",BSGamma($L$2,K52,$B$4,$B$5,O52,$G$2)*10)</f>
        <v/>
      </c>
      <c r="R52" s="29" t="str">
        <f>IF(ISBLANK(K52),"",BSVega($L$2,K52,$B$4,$B$5,O52,$G$2)/100)</f>
        <v/>
      </c>
      <c r="S52" s="29" t="str">
        <f>IF(ISBLANK(K52),"",BStheta("C",$L$2,K52,$B$4,$B$5,O52,$G$2)/365)</f>
        <v/>
      </c>
      <c r="T52" s="19" t="str">
        <f t="shared" si="0"/>
        <v/>
      </c>
      <c r="U52" s="26"/>
      <c r="V52" s="31"/>
      <c r="W52" s="31"/>
      <c r="X52" s="31"/>
      <c r="Y52" s="28"/>
      <c r="Z52" s="30" t="str">
        <f>IF(ISBLANK(U52),"",BSDelta("P",$L$2,U52,$B$4,$B$5,Y52,$G$2))</f>
        <v/>
      </c>
      <c r="AA52" s="30" t="str">
        <f>IF(ISBLANK(U52),"",BSGamma($L$2,U52,$B$4,$B$5,Y52,$G$2)*10)</f>
        <v/>
      </c>
      <c r="AB52" s="29" t="str">
        <f>IF(ISBLANK(U52),"",BSVega($L$2,U52,$B$4,$B$5,Y52,$G$2)/100)</f>
        <v/>
      </c>
      <c r="AC52" s="29" t="str">
        <f>IF(ISBLANK(U52),"",BStheta("P",$L$2,U52,$B$4,$B$5,Y52,$G$2)/365)</f>
        <v/>
      </c>
      <c r="AD52" s="19" t="str">
        <f t="shared" si="1"/>
        <v/>
      </c>
      <c r="AL52" s="9" t="s">
        <v>474</v>
      </c>
      <c r="AM52" s="9" t="s">
        <v>474</v>
      </c>
      <c r="AN52" s="9" t="s">
        <v>474</v>
      </c>
      <c r="AO52" s="9" t="s">
        <v>474</v>
      </c>
      <c r="AP52" s="9" t="s">
        <v>474</v>
      </c>
      <c r="AV52" s="9" t="s">
        <v>474</v>
      </c>
      <c r="AW52" s="9" t="s">
        <v>474</v>
      </c>
      <c r="AX52" s="9" t="s">
        <v>474</v>
      </c>
      <c r="AY52" s="9" t="s">
        <v>474</v>
      </c>
      <c r="BD52" s="9" t="s">
        <v>474</v>
      </c>
    </row>
    <row r="53" spans="1:56" x14ac:dyDescent="0.25">
      <c r="A53" s="40"/>
      <c r="B53" s="40"/>
      <c r="C53" s="41"/>
      <c r="D53" s="42" t="str">
        <f>IF(ISBLANK(C53),"",BSVolImp("C",$G$3,E53,$B$4,$B$5,$G$2,C53)+0.000000001)</f>
        <v/>
      </c>
      <c r="E53" s="43">
        <v>5600</v>
      </c>
      <c r="F53" s="40"/>
      <c r="G53" s="40"/>
      <c r="H53" s="41"/>
      <c r="I53" s="42" t="str">
        <f>IF(ISBLANK(H53),"",BSVolImp("P",$G$3,E53,$B$4,$B$5,$G$2,H53)+0.000000001)</f>
        <v/>
      </c>
      <c r="K53" s="26"/>
      <c r="L53" s="27"/>
      <c r="M53" s="27"/>
      <c r="N53" s="27"/>
      <c r="O53" s="28"/>
      <c r="P53" s="29" t="str">
        <f>IF(ISBLANK(K53),"",BSDelta("C",$L$2,K53,$B$4,$B$5,O53,$G$2))</f>
        <v/>
      </c>
      <c r="Q53" s="30" t="str">
        <f>IF(ISBLANK(K53),"",BSGamma($L$2,K53,$B$4,$B$5,O53,$G$2)*10)</f>
        <v/>
      </c>
      <c r="R53" s="29" t="str">
        <f>IF(ISBLANK(K53),"",BSVega($L$2,K53,$B$4,$B$5,O53,$G$2)/100)</f>
        <v/>
      </c>
      <c r="S53" s="29" t="str">
        <f>IF(ISBLANK(K53),"",BStheta("C",$L$2,K53,$B$4,$B$5,O53,$G$2)/365)</f>
        <v/>
      </c>
      <c r="T53" s="19" t="str">
        <f t="shared" si="0"/>
        <v/>
      </c>
      <c r="U53" s="26"/>
      <c r="V53" s="31"/>
      <c r="W53" s="31"/>
      <c r="X53" s="31"/>
      <c r="Y53" s="28"/>
      <c r="Z53" s="30" t="str">
        <f>IF(ISBLANK(U53),"",BSDelta("P",$L$2,U53,$B$4,$B$5,Y53,$G$2))</f>
        <v/>
      </c>
      <c r="AA53" s="30" t="str">
        <f>IF(ISBLANK(U53),"",BSGamma($L$2,U53,$B$4,$B$5,Y53,$G$2)*10)</f>
        <v/>
      </c>
      <c r="AB53" s="29" t="str">
        <f>IF(ISBLANK(U53),"",BSVega($L$2,U53,$B$4,$B$5,Y53,$G$2)/100)</f>
        <v/>
      </c>
      <c r="AC53" s="29" t="str">
        <f>IF(ISBLANK(U53),"",BStheta("P",$L$2,U53,$B$4,$B$5,Y53,$G$2)/365)</f>
        <v/>
      </c>
      <c r="AD53" s="19" t="str">
        <f t="shared" si="1"/>
        <v/>
      </c>
      <c r="AL53" s="9" t="s">
        <v>474</v>
      </c>
      <c r="AM53" s="9" t="s">
        <v>474</v>
      </c>
      <c r="AN53" s="9" t="s">
        <v>474</v>
      </c>
      <c r="AO53" s="9" t="s">
        <v>474</v>
      </c>
      <c r="AP53" s="9" t="s">
        <v>474</v>
      </c>
      <c r="AV53" s="9" t="s">
        <v>474</v>
      </c>
      <c r="AW53" s="9" t="s">
        <v>474</v>
      </c>
      <c r="AX53" s="9" t="s">
        <v>474</v>
      </c>
      <c r="AY53" s="9" t="s">
        <v>474</v>
      </c>
      <c r="BD53" s="9" t="s">
        <v>474</v>
      </c>
    </row>
    <row r="54" spans="1:56" x14ac:dyDescent="0.25">
      <c r="A54" s="40"/>
      <c r="B54" s="40"/>
      <c r="C54" s="41"/>
      <c r="D54" s="42" t="str">
        <f>IF(ISBLANK(C54),"",BSVolImp("C",$G$3,E54,$B$4,$B$5,$G$2,C54)+0.000000001)</f>
        <v/>
      </c>
      <c r="E54" s="43">
        <v>6000</v>
      </c>
      <c r="F54" s="40"/>
      <c r="G54" s="40"/>
      <c r="H54" s="41"/>
      <c r="I54" s="42" t="str">
        <f>IF(ISBLANK(H54),"",BSVolImp("P",$G$3,E54,$B$4,$B$5,$G$2,H54)+0.000000001)</f>
        <v/>
      </c>
      <c r="K54" s="26"/>
      <c r="L54" s="27"/>
      <c r="M54" s="27"/>
      <c r="N54" s="27"/>
      <c r="O54" s="28"/>
      <c r="P54" s="29" t="str">
        <f>IF(ISBLANK(K54),"",BSDelta("C",$L$2,K54,$B$4,$B$5,O54,$G$2))</f>
        <v/>
      </c>
      <c r="Q54" s="30" t="str">
        <f>IF(ISBLANK(K54),"",BSGamma($L$2,K54,$B$4,$B$5,O54,$G$2)*10)</f>
        <v/>
      </c>
      <c r="R54" s="29" t="str">
        <f>IF(ISBLANK(K54),"",BSVega($L$2,K54,$B$4,$B$5,O54,$G$2)/100)</f>
        <v/>
      </c>
      <c r="S54" s="29" t="str">
        <f>IF(ISBLANK(K54),"",BStheta("C",$L$2,K54,$B$4,$B$5,O54,$G$2)/365)</f>
        <v/>
      </c>
      <c r="T54" s="19" t="str">
        <f t="shared" si="0"/>
        <v/>
      </c>
      <c r="U54" s="26"/>
      <c r="V54" s="31"/>
      <c r="W54" s="31"/>
      <c r="X54" s="31"/>
      <c r="Y54" s="28"/>
      <c r="Z54" s="30" t="str">
        <f>IF(ISBLANK(U54),"",BSDelta("P",$L$2,U54,$B$4,$B$5,Y54,$G$2))</f>
        <v/>
      </c>
      <c r="AA54" s="30" t="str">
        <f>IF(ISBLANK(U54),"",BSGamma($L$2,U54,$B$4,$B$5,Y54,$G$2)*10)</f>
        <v/>
      </c>
      <c r="AB54" s="29" t="str">
        <f>IF(ISBLANK(U54),"",BSVega($L$2,U54,$B$4,$B$5,Y54,$G$2)/100)</f>
        <v/>
      </c>
      <c r="AC54" s="29" t="str">
        <f>IF(ISBLANK(U54),"",BStheta("P",$L$2,U54,$B$4,$B$5,Y54,$G$2)/365)</f>
        <v/>
      </c>
      <c r="AD54" s="19" t="str">
        <f t="shared" si="1"/>
        <v/>
      </c>
      <c r="AL54" s="9" t="s">
        <v>474</v>
      </c>
      <c r="AM54" s="9" t="s">
        <v>474</v>
      </c>
      <c r="AN54" s="9" t="s">
        <v>474</v>
      </c>
      <c r="AO54" s="9" t="s">
        <v>474</v>
      </c>
      <c r="AP54" s="9" t="s">
        <v>474</v>
      </c>
      <c r="AV54" s="9" t="s">
        <v>474</v>
      </c>
      <c r="AW54" s="9" t="s">
        <v>474</v>
      </c>
      <c r="AX54" s="9" t="s">
        <v>474</v>
      </c>
      <c r="AY54" s="9" t="s">
        <v>474</v>
      </c>
      <c r="BD54" s="9" t="s">
        <v>474</v>
      </c>
    </row>
    <row r="55" spans="1:56" x14ac:dyDescent="0.25">
      <c r="A55" s="40"/>
      <c r="B55" s="40"/>
      <c r="C55" s="41"/>
      <c r="D55" s="42" t="str">
        <f>IF(ISBLANK(C55),"",BSVolImp("C",$G$3,E55,$B$4,$B$5,$G$2,C55)+0.000000001)</f>
        <v/>
      </c>
      <c r="E55" s="43">
        <v>6400</v>
      </c>
      <c r="F55" s="40"/>
      <c r="G55" s="40"/>
      <c r="H55" s="41"/>
      <c r="I55" s="42" t="str">
        <f>IF(ISBLANK(H55),"",BSVolImp("P",$G$3,E55,$B$4,$B$5,$G$2,H55)+0.000000001)</f>
        <v/>
      </c>
      <c r="K55" s="26"/>
      <c r="L55" s="27"/>
      <c r="M55" s="27"/>
      <c r="N55" s="27"/>
      <c r="O55" s="28"/>
      <c r="P55" s="29" t="str">
        <f>IF(ISBLANK(K55),"",BSDelta("C",$L$2,K55,$B$4,$B$5,O55,$G$2))</f>
        <v/>
      </c>
      <c r="Q55" s="30" t="str">
        <f>IF(ISBLANK(K55),"",BSGamma($L$2,K55,$B$4,$B$5,O55,$G$2)*10)</f>
        <v/>
      </c>
      <c r="R55" s="29" t="str">
        <f>IF(ISBLANK(K55),"",BSVega($L$2,K55,$B$4,$B$5,O55,$G$2)/100)</f>
        <v/>
      </c>
      <c r="S55" s="29" t="str">
        <f>IF(ISBLANK(K55),"",BStheta("C",$L$2,K55,$B$4,$B$5,O55,$G$2)/365)</f>
        <v/>
      </c>
      <c r="T55" s="19" t="str">
        <f t="shared" si="0"/>
        <v/>
      </c>
      <c r="U55" s="26"/>
      <c r="V55" s="31"/>
      <c r="W55" s="31"/>
      <c r="X55" s="31"/>
      <c r="Y55" s="28"/>
      <c r="Z55" s="30" t="str">
        <f>IF(ISBLANK(U55),"",BSDelta("P",$L$2,U55,$B$4,$B$5,Y55,$G$2))</f>
        <v/>
      </c>
      <c r="AA55" s="30" t="str">
        <f>IF(ISBLANK(U55),"",BSGamma($L$2,U55,$B$4,$B$5,Y55,$G$2)*10)</f>
        <v/>
      </c>
      <c r="AB55" s="29" t="str">
        <f>IF(ISBLANK(U55),"",BSVega($L$2,U55,$B$4,$B$5,Y55,$G$2)/100)</f>
        <v/>
      </c>
      <c r="AC55" s="29" t="str">
        <f>IF(ISBLANK(U55),"",BStheta("P",$L$2,U55,$B$4,$B$5,Y55,$G$2)/365)</f>
        <v/>
      </c>
      <c r="AD55" s="19" t="str">
        <f t="shared" si="1"/>
        <v/>
      </c>
      <c r="AL55" s="9" t="s">
        <v>474</v>
      </c>
      <c r="AM55" s="9" t="s">
        <v>474</v>
      </c>
      <c r="AN55" s="9" t="s">
        <v>474</v>
      </c>
      <c r="AO55" s="9" t="s">
        <v>474</v>
      </c>
      <c r="AP55" s="9" t="s">
        <v>474</v>
      </c>
      <c r="AV55" s="9" t="s">
        <v>474</v>
      </c>
      <c r="AW55" s="9" t="s">
        <v>474</v>
      </c>
      <c r="AX55" s="9" t="s">
        <v>474</v>
      </c>
      <c r="AY55" s="9" t="s">
        <v>474</v>
      </c>
      <c r="BD55" s="9" t="s">
        <v>474</v>
      </c>
    </row>
    <row r="56" spans="1:56" x14ac:dyDescent="0.25">
      <c r="A56" s="40"/>
      <c r="B56" s="40"/>
      <c r="C56" s="41"/>
      <c r="D56" s="42" t="str">
        <f>IF(ISBLANK(C56),"",BSVolImp("C",$G$3,E56,$B$4,$B$5,$G$2,C56)+0.000000001)</f>
        <v/>
      </c>
      <c r="E56" s="43"/>
      <c r="F56" s="40"/>
      <c r="G56" s="40"/>
      <c r="H56" s="41"/>
      <c r="I56" s="42" t="str">
        <f>IF(ISBLANK(H56),"",BSVolImp("P",$G$3,E56,$B$4,$B$5,$G$2,H56)+0.000000001)</f>
        <v/>
      </c>
      <c r="K56" s="26"/>
      <c r="L56" s="27"/>
      <c r="M56" s="27"/>
      <c r="N56" s="27"/>
      <c r="O56" s="28"/>
      <c r="P56" s="29" t="str">
        <f>IF(ISBLANK(K56),"",BSDelta("C",$L$2,K56,$B$4,$B$5,O56,$G$2))</f>
        <v/>
      </c>
      <c r="Q56" s="30" t="str">
        <f>IF(ISBLANK(K56),"",BSGamma($L$2,K56,$B$4,$B$5,O56,$G$2)*10)</f>
        <v/>
      </c>
      <c r="R56" s="29" t="str">
        <f>IF(ISBLANK(K56),"",BSVega($L$2,K56,$B$4,$B$5,O56,$G$2)/100)</f>
        <v/>
      </c>
      <c r="S56" s="29" t="str">
        <f>IF(ISBLANK(K56),"",BStheta("C",$L$2,K56,$B$4,$B$5,O56,$G$2)/365)</f>
        <v/>
      </c>
      <c r="T56" s="19" t="str">
        <f t="shared" si="0"/>
        <v/>
      </c>
      <c r="U56" s="26"/>
      <c r="V56" s="31"/>
      <c r="W56" s="31"/>
      <c r="X56" s="31"/>
      <c r="Y56" s="28"/>
      <c r="Z56" s="30" t="str">
        <f>IF(ISBLANK(U56),"",BSDelta("P",$L$2,U56,$B$4,$B$5,Y56,$G$2))</f>
        <v/>
      </c>
      <c r="AA56" s="30" t="str">
        <f>IF(ISBLANK(U56),"",BSGamma($L$2,U56,$B$4,$B$5,Y56,$G$2)*10)</f>
        <v/>
      </c>
      <c r="AB56" s="29" t="str">
        <f>IF(ISBLANK(U56),"",BSVega($L$2,U56,$B$4,$B$5,Y56,$G$2)/100)</f>
        <v/>
      </c>
      <c r="AC56" s="29" t="str">
        <f>IF(ISBLANK(U56),"",BStheta("P",$L$2,U56,$B$4,$B$5,Y56,$G$2)/365)</f>
        <v/>
      </c>
      <c r="AD56" s="19" t="str">
        <f t="shared" si="1"/>
        <v/>
      </c>
      <c r="AL56" s="9" t="s">
        <v>474</v>
      </c>
      <c r="AM56" s="9" t="s">
        <v>474</v>
      </c>
      <c r="AN56" s="9" t="s">
        <v>474</v>
      </c>
      <c r="AO56" s="9" t="s">
        <v>474</v>
      </c>
      <c r="AP56" s="9" t="s">
        <v>474</v>
      </c>
      <c r="AV56" s="9" t="s">
        <v>474</v>
      </c>
      <c r="AW56" s="9" t="s">
        <v>474</v>
      </c>
      <c r="AX56" s="9" t="s">
        <v>474</v>
      </c>
      <c r="AY56" s="9" t="s">
        <v>474</v>
      </c>
      <c r="BD56" s="9" t="s">
        <v>474</v>
      </c>
    </row>
  </sheetData>
  <mergeCells count="2">
    <mergeCell ref="F7:I7"/>
    <mergeCell ref="A7:D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URL_Static_Query">
                <anchor moveWithCells="1" sizeWithCells="1">
                  <from>
                    <xdr:col>1</xdr:col>
                    <xdr:colOff>19050</xdr:colOff>
                    <xdr:row>0</xdr:row>
                    <xdr:rowOff>28575</xdr:rowOff>
                  </from>
                  <to>
                    <xdr:col>1</xdr:col>
                    <xdr:colOff>1085850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MEP_data_option">
                <anchor moveWithCells="1" sizeWithCells="1">
                  <from>
                    <xdr:col>2</xdr:col>
                    <xdr:colOff>28575</xdr:colOff>
                    <xdr:row>0</xdr:row>
                    <xdr:rowOff>38100</xdr:rowOff>
                  </from>
                  <to>
                    <xdr:col>3</xdr:col>
                    <xdr:colOff>142875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Remplissage_tab_option_greeks">
                <anchor moveWithCells="1" sizeWithCells="1">
                  <from>
                    <xdr:col>3</xdr:col>
                    <xdr:colOff>285750</xdr:colOff>
                    <xdr:row>0</xdr:row>
                    <xdr:rowOff>28575</xdr:rowOff>
                  </from>
                  <to>
                    <xdr:col>4</xdr:col>
                    <xdr:colOff>381000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54"/>
  <sheetViews>
    <sheetView zoomScaleNormal="100" workbookViewId="0">
      <selection activeCell="O7" sqref="O7"/>
    </sheetView>
  </sheetViews>
  <sheetFormatPr baseColWidth="10" defaultRowHeight="15" x14ac:dyDescent="0.25"/>
  <cols>
    <col min="1" max="1" width="9.7109375" style="44" bestFit="1" customWidth="1"/>
    <col min="2" max="2" width="9.140625" style="44" bestFit="1" customWidth="1"/>
    <col min="3" max="3" width="4.85546875" style="44" bestFit="1" customWidth="1"/>
    <col min="4" max="4" width="6.42578125" style="44" bestFit="1" customWidth="1"/>
    <col min="5" max="5" width="5.85546875" style="44" bestFit="1" customWidth="1"/>
    <col min="6" max="7" width="4.85546875" style="44" bestFit="1" customWidth="1"/>
    <col min="8" max="8" width="6.140625" style="44" customWidth="1"/>
    <col min="9" max="9" width="6.42578125" style="44" bestFit="1" customWidth="1"/>
    <col min="10" max="10" width="10.7109375" style="44" bestFit="1" customWidth="1"/>
    <col min="11" max="11" width="7" style="44" bestFit="1" customWidth="1"/>
    <col min="12" max="13" width="6" style="44" bestFit="1" customWidth="1"/>
    <col min="14" max="14" width="7" style="44" bestFit="1" customWidth="1"/>
    <col min="15" max="15" width="9.42578125" style="44" bestFit="1" customWidth="1"/>
    <col min="16" max="16" width="6.7109375" style="44" customWidth="1"/>
    <col min="17" max="17" width="13.42578125" style="44" bestFit="1" customWidth="1"/>
    <col min="18" max="18" width="8.42578125" style="44" bestFit="1" customWidth="1"/>
    <col min="19" max="19" width="10" style="44" bestFit="1" customWidth="1"/>
    <col min="20" max="20" width="2.42578125" style="44" bestFit="1" customWidth="1"/>
    <col min="21" max="22" width="7" style="44" bestFit="1" customWidth="1"/>
    <col min="23" max="24" width="6.5703125" style="44" bestFit="1" customWidth="1"/>
    <col min="25" max="25" width="9.42578125" style="44" bestFit="1" customWidth="1"/>
    <col min="26" max="26" width="7.28515625" style="44" bestFit="1" customWidth="1"/>
    <col min="27" max="27" width="13.42578125" style="44" bestFit="1" customWidth="1"/>
    <col min="28" max="28" width="8.42578125" style="44" bestFit="1" customWidth="1"/>
    <col min="29" max="29" width="10" style="44" bestFit="1" customWidth="1"/>
    <col min="30" max="16384" width="11.42578125" style="44"/>
  </cols>
  <sheetData>
    <row r="1" spans="1:29" ht="18.75" x14ac:dyDescent="0.25">
      <c r="A1" s="45" t="s">
        <v>853</v>
      </c>
      <c r="B1" s="59">
        <f>+Data!L2</f>
        <v>4462</v>
      </c>
    </row>
    <row r="3" spans="1:29" ht="15.75" thickBot="1" x14ac:dyDescent="0.3"/>
    <row r="4" spans="1:29" s="46" customFormat="1" ht="12.75" thickBot="1" x14ac:dyDescent="0.25">
      <c r="A4" s="70" t="s">
        <v>466</v>
      </c>
      <c r="B4" s="71"/>
      <c r="C4" s="71"/>
      <c r="D4" s="71"/>
      <c r="E4" s="71"/>
      <c r="F4" s="71"/>
      <c r="G4" s="71"/>
      <c r="H4" s="71"/>
      <c r="I4" s="72"/>
    </row>
    <row r="5" spans="1:29" s="46" customFormat="1" ht="24" thickBot="1" x14ac:dyDescent="0.4">
      <c r="A5" s="73" t="s">
        <v>452</v>
      </c>
      <c r="B5" s="74"/>
      <c r="C5" s="74"/>
      <c r="D5" s="74"/>
      <c r="E5" s="47"/>
      <c r="F5" s="74" t="s">
        <v>458</v>
      </c>
      <c r="G5" s="74"/>
      <c r="H5" s="74"/>
      <c r="I5" s="75"/>
      <c r="K5" s="33" t="s">
        <v>452</v>
      </c>
      <c r="L5" s="34"/>
      <c r="M5" s="34"/>
      <c r="N5" s="34"/>
      <c r="O5" s="34"/>
      <c r="P5" s="34"/>
      <c r="Q5" s="34"/>
      <c r="R5" s="34"/>
      <c r="S5" s="35"/>
      <c r="T5" s="9"/>
      <c r="U5" s="33" t="s">
        <v>458</v>
      </c>
      <c r="V5" s="34"/>
      <c r="W5" s="34"/>
      <c r="X5" s="34"/>
      <c r="Y5" s="34"/>
      <c r="Z5" s="34"/>
      <c r="AA5" s="34"/>
      <c r="AB5" s="34"/>
      <c r="AC5" s="35"/>
    </row>
    <row r="6" spans="1:29" s="46" customFormat="1" x14ac:dyDescent="0.25">
      <c r="A6" s="48" t="s">
        <v>454</v>
      </c>
      <c r="B6" s="49" t="s">
        <v>455</v>
      </c>
      <c r="C6" s="49" t="s">
        <v>456</v>
      </c>
      <c r="D6" s="49" t="s">
        <v>457</v>
      </c>
      <c r="E6" s="49" t="s">
        <v>453</v>
      </c>
      <c r="F6" s="49" t="s">
        <v>454</v>
      </c>
      <c r="G6" s="49" t="s">
        <v>455</v>
      </c>
      <c r="H6" s="49" t="s">
        <v>456</v>
      </c>
      <c r="I6" s="50" t="s">
        <v>457</v>
      </c>
      <c r="K6" s="24" t="str">
        <f>+Data!K8</f>
        <v>Strikes</v>
      </c>
      <c r="L6" s="24" t="str">
        <f>+Data!L8</f>
        <v>Bid</v>
      </c>
      <c r="M6" s="24" t="str">
        <f>+Data!M8</f>
        <v>Ask</v>
      </c>
      <c r="N6" s="24" t="str">
        <f>+Data!N8</f>
        <v>Mid</v>
      </c>
      <c r="O6" s="24" t="str">
        <f>+Data!O8</f>
        <v>Vol imp C</v>
      </c>
      <c r="P6" s="24" t="str">
        <f>+Data!P8</f>
        <v>Delta</v>
      </c>
      <c r="Q6" s="24" t="str">
        <f>+Data!Q8</f>
        <v>Gamma 10 pts</v>
      </c>
      <c r="R6" s="24" t="str">
        <f>+Data!R8</f>
        <v>Vega 1%</v>
      </c>
      <c r="S6" s="24" t="str">
        <f>+Data!S8</f>
        <v>Theta jour</v>
      </c>
      <c r="T6" s="9"/>
      <c r="U6" s="24" t="str">
        <f>+Data!U8</f>
        <v>Strikes</v>
      </c>
      <c r="V6" s="24" t="str">
        <f>+Data!V8</f>
        <v>Strikes</v>
      </c>
      <c r="W6" s="24" t="str">
        <f>+Data!W8</f>
        <v>Bid</v>
      </c>
      <c r="X6" s="24" t="str">
        <f>+Data!X8</f>
        <v>Mid</v>
      </c>
      <c r="Y6" s="24" t="str">
        <f>+Data!Y8</f>
        <v>Vol imp P</v>
      </c>
      <c r="Z6" s="24" t="str">
        <f>+Data!Z8</f>
        <v>Delta</v>
      </c>
      <c r="AA6" s="24" t="str">
        <f>+Data!AA8</f>
        <v>Gamma 10 pts</v>
      </c>
      <c r="AB6" s="24" t="str">
        <f>+Data!AB8</f>
        <v>Vega 1%</v>
      </c>
      <c r="AC6" s="24" t="str">
        <f>+Data!AC8</f>
        <v>Theta jour</v>
      </c>
    </row>
    <row r="7" spans="1:29" s="46" customFormat="1" x14ac:dyDescent="0.25">
      <c r="A7" s="51" t="str">
        <f>IF(ISBLANK(Data!C9),"",C7-(Data!B9-Data!A9)/2)</f>
        <v/>
      </c>
      <c r="B7" s="52" t="str">
        <f>IF(ISBLANK(Data!C9),"",C7+(Data!B9-Data!A9)/2)</f>
        <v/>
      </c>
      <c r="C7" s="52" t="str">
        <f>IF(ISBLANK(Data!C9),"",BSPrice("C",Data!$L$2,E7,Data!$B$4,Data!$B$5,D7,Data!$G$2))</f>
        <v/>
      </c>
      <c r="D7" s="53" t="str">
        <f>IF(ISBLANK(Data!C9),"",Data!D9)</f>
        <v/>
      </c>
      <c r="E7" s="54">
        <f>IF(ISBLANK(Data!E9),"",Data!E9)</f>
        <v>800</v>
      </c>
      <c r="F7" s="52" t="str">
        <f>IF(ISBLANK(Data!F9),"",H7-(Data!G9-Data!F9)/2)</f>
        <v/>
      </c>
      <c r="G7" s="52" t="str">
        <f>IF(ISBLANK(Data!H9),"",H7+(Data!G9-Data!F9)/2)</f>
        <v/>
      </c>
      <c r="H7" s="52" t="str">
        <f>IF(ISBLANK(Data!H9),"",BSPrice("P",Data!$L$2,E7,Data!$B$4,Data!$B$5,I7,Data!$G$2))</f>
        <v/>
      </c>
      <c r="I7" s="53" t="str">
        <f>IF(ISBLANK(Data!H9),"",Data!I9)</f>
        <v/>
      </c>
      <c r="K7" s="26">
        <f>IF(Data!K9="","",+Data!K9)</f>
        <v>4050</v>
      </c>
      <c r="L7" s="27"/>
      <c r="M7" s="27"/>
      <c r="N7" s="27">
        <f>INDEX(C7:C54,MATCH(K7,E7:E54,))</f>
        <v>393.56887687317976</v>
      </c>
      <c r="O7" s="28">
        <f>INDEX(D7:D54,MATCH(K7,E7:E54,))</f>
        <v>0.20329821216704372</v>
      </c>
      <c r="P7" s="29">
        <f>IF(K7="","",BSDelta("C",$B$1,K7,Data!$B$4,Data!$B$5,O7,Data!$G$2))</f>
        <v>0.93643835444074741</v>
      </c>
      <c r="Q7" s="30">
        <f>IF(K7="","",BSGamma($B$1,K7,Data!$B$4,Data!$B$5,O7,Data!$G$2)*10)</f>
        <v>4.3706822113032517E-3</v>
      </c>
      <c r="R7" s="29">
        <f>IF(K7="","",BSVega($B$1,K7,Data!$B$4,Data!$B$5,O7,Data!$G$2)/100)</f>
        <v>1.5002656780855943</v>
      </c>
      <c r="S7" s="29">
        <f>IF(K7="","",BStheta("C",$B$1,K7,Data!$B$4,Data!$B$5,O7,Data!$G$2)/365)</f>
        <v>0.26910678857228421</v>
      </c>
      <c r="T7" s="9"/>
      <c r="U7" s="26">
        <f>IF(Data!U9="","",+Data!U9)</f>
        <v>3300</v>
      </c>
      <c r="V7" s="31"/>
      <c r="W7" s="31"/>
      <c r="X7" s="31">
        <f ca="1">INDEX(H7:H54,MATCH(U7,E7:E54,))</f>
        <v>0.49022214433459332</v>
      </c>
      <c r="Y7" s="28">
        <f ca="1">INDEX(I7:I54,MATCH(U7,E7:E54,))</f>
        <v>0.3798896841899187</v>
      </c>
      <c r="Z7" s="29">
        <f ca="1">IF(U7="","",BSDelta("P",$B$1,U7,Data!$B$4,Data!$B$5,Y7,Data!$G$2))</f>
        <v>-3.138924031404729E-3</v>
      </c>
      <c r="AA7" s="30">
        <f ca="1">IF(U7="","",BSGamma($B$1,U7,Data!$B$4,Data!$B$5,Y7,Data!$G$2)*10)</f>
        <v>1.9273184576465132E-4</v>
      </c>
      <c r="AB7" s="29">
        <f ca="1">IF(U7="","",BSVega($B$1,U7,Data!$B$4,Data!$B$5,Y7,Data!$G$2)/100)</f>
        <v>0.12362217071893562</v>
      </c>
      <c r="AC7" s="29">
        <f ca="1">IF(U7="","",BStheta("P",$B$1,U7,Data!$B$4,Data!$B$5,Y7,Data!$G$2)/365)</f>
        <v>-7.8399146904970421E-2</v>
      </c>
    </row>
    <row r="8" spans="1:29" s="46" customFormat="1" x14ac:dyDescent="0.25">
      <c r="A8" s="51" t="str">
        <f>IF(ISBLANK(Data!C10),"",C8-(Data!B10-Data!A10)/2)</f>
        <v/>
      </c>
      <c r="B8" s="52" t="str">
        <f>IF(ISBLANK(Data!C10),"",C8+(Data!B10-Data!A10)/2)</f>
        <v/>
      </c>
      <c r="C8" s="52" t="str">
        <f>IF(ISBLANK(Data!C10),"",BSPrice("C",Data!$L$2,E8,Data!$B$4,Data!$B$5,D8,Data!$G$2))</f>
        <v/>
      </c>
      <c r="D8" s="53" t="str">
        <f>IF(ISBLANK(Data!C10),"",Data!D10)</f>
        <v/>
      </c>
      <c r="E8" s="54">
        <f>IF(ISBLANK(Data!E10),"",Data!E10)</f>
        <v>1600</v>
      </c>
      <c r="F8" s="52" t="str">
        <f>IF(ISBLANK(Data!F10),"",H8-(Data!G10-Data!F10)/2)</f>
        <v/>
      </c>
      <c r="G8" s="52" t="str">
        <f>IF(ISBLANK(Data!H10),"",H8+(Data!G10-Data!F10)/2)</f>
        <v/>
      </c>
      <c r="H8" s="52" t="str">
        <f>IF(ISBLANK(Data!H10),"",BSPrice("P",Data!$L$2,E8,Data!$B$4,Data!$B$5,I8,Data!$G$2))</f>
        <v/>
      </c>
      <c r="I8" s="53" t="str">
        <f>IF(ISBLANK(Data!H10),"",Data!I10)</f>
        <v/>
      </c>
      <c r="K8" s="26">
        <f>IF(Data!K10="","",+Data!K10)</f>
        <v>4100</v>
      </c>
      <c r="L8" s="27"/>
      <c r="M8" s="27"/>
      <c r="N8" s="27">
        <f t="shared" ref="N8:N54" si="0">INDEX(C8:C55,MATCH(K8,E8:E55,))</f>
        <v>345.71072492893427</v>
      </c>
      <c r="O8" s="28">
        <f t="shared" ref="O8:O54" si="1">INDEX(D8:D55,MATCH(K8,E8:E55,))</f>
        <v>0.19366654854787893</v>
      </c>
      <c r="P8" s="29">
        <f>IF(K8="","",BSDelta("C",$B$1,K8,Data!$B$4,Data!$B$5,O8,Data!$G$2))</f>
        <v>0.91810205399851286</v>
      </c>
      <c r="Q8" s="30">
        <f>IF(K8="","",BSGamma($B$1,K8,Data!$B$4,Data!$B$5,O8,Data!$G$2)*10)</f>
        <v>5.6796627140606607E-3</v>
      </c>
      <c r="R8" s="29">
        <f>IF(K8="","",BSVega($B$1,K8,Data!$B$4,Data!$B$5,O8,Data!$G$2)/100)</f>
        <v>1.8572165403351448</v>
      </c>
      <c r="S8" s="29">
        <f>IF(K8="","",BStheta("C",$B$1,K8,Data!$B$4,Data!$B$5,O8,Data!$G$2)/365)</f>
        <v>0.16558143799752964</v>
      </c>
      <c r="T8" s="9"/>
      <c r="U8" s="26">
        <f>IF(Data!U10="","",+Data!U10)</f>
        <v>3400</v>
      </c>
      <c r="V8" s="31"/>
      <c r="W8" s="31"/>
      <c r="X8" s="31">
        <f t="shared" ref="X8:X54" ca="1" si="2">INDEX(H8:H55,MATCH(U8,E8:E55,))</f>
        <v>0.58755017804299214</v>
      </c>
      <c r="Y8" s="28">
        <f t="shared" ref="Y8:Y54" ca="1" si="3">INDEX(I8:I55,MATCH(U8,E8:E55,))</f>
        <v>0.35171569593216584</v>
      </c>
      <c r="Z8" s="29">
        <f ca="1">IF(U8="","",BSDelta("P",$B$1,U8,Data!$B$4,Data!$B$5,Y8,Data!$G$2))</f>
        <v>-4.0050211448400845E-3</v>
      </c>
      <c r="AA8" s="30">
        <f ca="1">IF(U8="","",BSGamma($B$1,U8,Data!$B$4,Data!$B$5,Y8,Data!$G$2)*10)</f>
        <v>2.5900527422995112E-4</v>
      </c>
      <c r="AB8" s="29">
        <f ca="1">IF(U8="","",BSVega($B$1,U8,Data!$B$4,Data!$B$5,Y8,Data!$G$2)/100)</f>
        <v>0.15381041426514883</v>
      </c>
      <c r="AC8" s="29">
        <f ca="1">IF(U8="","",BStheta("P",$B$1,U8,Data!$B$4,Data!$B$5,Y8,Data!$G$2)/365)</f>
        <v>-9.0625112093367266E-2</v>
      </c>
    </row>
    <row r="9" spans="1:29" s="46" customFormat="1" x14ac:dyDescent="0.25">
      <c r="A9" s="51" t="str">
        <f>IF(ISBLANK(Data!C11),"",C9-(Data!B11-Data!A11)/2)</f>
        <v/>
      </c>
      <c r="B9" s="52" t="str">
        <f>IF(ISBLANK(Data!C11),"",C9+(Data!B11-Data!A11)/2)</f>
        <v/>
      </c>
      <c r="C9" s="52" t="str">
        <f>IF(ISBLANK(Data!C11),"",BSPrice("C",Data!$L$2,E9,Data!$B$4,Data!$B$5,D9,Data!$G$2))</f>
        <v/>
      </c>
      <c r="D9" s="53" t="str">
        <f>IF(ISBLANK(Data!C11),"",Data!D11)</f>
        <v/>
      </c>
      <c r="E9" s="54">
        <f>IF(ISBLANK(Data!E11),"",Data!E11)</f>
        <v>2000</v>
      </c>
      <c r="F9" s="52" t="str">
        <f>IF(ISBLANK(Data!F11),"",H9-(Data!G11-Data!F11)/2)</f>
        <v/>
      </c>
      <c r="G9" s="52" t="str">
        <f>IF(ISBLANK(Data!H11),"",H9+(Data!G11-Data!F11)/2)</f>
        <v/>
      </c>
      <c r="H9" s="52" t="str">
        <f>IF(ISBLANK(Data!H11),"",BSPrice("P",Data!$L$2,E9,Data!$B$4,Data!$B$5,I9,Data!$G$2))</f>
        <v/>
      </c>
      <c r="I9" s="53" t="str">
        <f>IF(ISBLANK(Data!H11),"",Data!I11)</f>
        <v/>
      </c>
      <c r="K9" s="26">
        <f>IF(Data!K11="","",+Data!K11)</f>
        <v>4150</v>
      </c>
      <c r="L9" s="27"/>
      <c r="M9" s="27"/>
      <c r="N9" s="27">
        <f t="shared" si="0"/>
        <v>298.28837830405382</v>
      </c>
      <c r="O9" s="28">
        <f t="shared" si="1"/>
        <v>0.1826118358936796</v>
      </c>
      <c r="P9" s="29">
        <f>IF(K9="","",BSDelta("C",$B$1,K9,Data!$B$4,Data!$B$5,O9,Data!$G$2))</f>
        <v>0.89520597464328677</v>
      </c>
      <c r="Q9" s="30">
        <f>IF(K9="","",BSGamma($B$1,K9,Data!$B$4,Data!$B$5,O9,Data!$G$2)*10)</f>
        <v>7.3302685263618231E-3</v>
      </c>
      <c r="R9" s="29">
        <f>IF(K9="","",BSVega($B$1,K9,Data!$B$4,Data!$B$5,O9,Data!$G$2)/100)</f>
        <v>2.2601340125876099</v>
      </c>
      <c r="S9" s="29">
        <f>IF(K9="","",BStheta("C",$B$1,K9,Data!$B$4,Data!$B$5,O9,Data!$G$2)/365)</f>
        <v>6.1001140924037946E-2</v>
      </c>
      <c r="T9" s="9"/>
      <c r="U9" s="26">
        <f>IF(Data!U11="","",+Data!U11)</f>
        <v>3450</v>
      </c>
      <c r="V9" s="31"/>
      <c r="W9" s="31"/>
      <c r="X9" s="31">
        <f t="shared" ca="1" si="2"/>
        <v>0.88181500533566748</v>
      </c>
      <c r="Y9" s="28">
        <f t="shared" ca="1" si="3"/>
        <v>0.35008904273275193</v>
      </c>
      <c r="Z9" s="29">
        <f ca="1">IF(U9="","",BSDelta("P",$B$1,U9,Data!$B$4,Data!$B$5,Y9,Data!$G$2))</f>
        <v>-5.862954066605499E-3</v>
      </c>
      <c r="AA9" s="30">
        <f ca="1">IF(U9="","",BSGamma($B$1,U9,Data!$B$4,Data!$B$5,Y9,Data!$G$2)*10)</f>
        <v>3.6539266896157854E-4</v>
      </c>
      <c r="AB9" s="29">
        <f ca="1">IF(U9="","",BSVega($B$1,U9,Data!$B$4,Data!$B$5,Y9,Data!$G$2)/100)</f>
        <v>0.21598507020924371</v>
      </c>
      <c r="AC9" s="29">
        <f ca="1">IF(U9="","",BStheta("P",$B$1,U9,Data!$B$4,Data!$B$5,Y9,Data!$G$2)/365)</f>
        <v>-0.12688421169720951</v>
      </c>
    </row>
    <row r="10" spans="1:29" s="46" customFormat="1" x14ac:dyDescent="0.25">
      <c r="A10" s="51" t="str">
        <f>IF(ISBLANK(Data!C12),"",C10-(Data!B12-Data!A12)/2)</f>
        <v/>
      </c>
      <c r="B10" s="52" t="str">
        <f>IF(ISBLANK(Data!C12),"",C10+(Data!B12-Data!A12)/2)</f>
        <v/>
      </c>
      <c r="C10" s="52" t="str">
        <f>IF(ISBLANK(Data!C12),"",BSPrice("C",Data!$L$2,E10,Data!$B$4,Data!$B$5,D10,Data!$G$2))</f>
        <v/>
      </c>
      <c r="D10" s="53" t="str">
        <f>IF(ISBLANK(Data!C12),"",Data!D12)</f>
        <v/>
      </c>
      <c r="E10" s="54">
        <f>IF(ISBLANK(Data!E12),"",Data!E12)</f>
        <v>2400</v>
      </c>
      <c r="F10" s="52" t="str">
        <f>IF(ISBLANK(Data!F12),"",H10-(Data!G12-Data!F12)/2)</f>
        <v/>
      </c>
      <c r="G10" s="52" t="str">
        <f>IF(ISBLANK(Data!H12),"",H10+(Data!G12-Data!F12)/2)</f>
        <v/>
      </c>
      <c r="H10" s="52" t="str">
        <f>IF(ISBLANK(Data!H12),"",BSPrice("P",Data!$L$2,E10,Data!$B$4,Data!$B$5,I10,Data!$G$2))</f>
        <v/>
      </c>
      <c r="I10" s="53" t="str">
        <f>IF(ISBLANK(Data!H12),"",Data!I12)</f>
        <v/>
      </c>
      <c r="K10" s="26">
        <f>IF(Data!K12="","",+Data!K12)</f>
        <v>4200</v>
      </c>
      <c r="L10" s="27"/>
      <c r="M10" s="27"/>
      <c r="N10" s="27">
        <f t="shared" si="0"/>
        <v>251.79120218097205</v>
      </c>
      <c r="O10" s="28">
        <f t="shared" si="1"/>
        <v>0.17160091742687408</v>
      </c>
      <c r="P10" s="29">
        <f>IF(K10="","",BSDelta("C",$B$1,K10,Data!$B$4,Data!$B$5,O10,Data!$G$2))</f>
        <v>0.86432521895403014</v>
      </c>
      <c r="Q10" s="30">
        <f>IF(K10="","",BSGamma($B$1,K10,Data!$B$4,Data!$B$5,O10,Data!$G$2)*10)</f>
        <v>9.4639187865585336E-3</v>
      </c>
      <c r="R10" s="29">
        <f>IF(K10="","",BSVega($B$1,K10,Data!$B$4,Data!$B$5,O10,Data!$G$2)/100)</f>
        <v>2.7420539433838025</v>
      </c>
      <c r="S10" s="29">
        <f>IF(K10="","",BStheta("C",$B$1,K10,Data!$B$4,Data!$B$5,O10,Data!$G$2)/365)</f>
        <v>-5.7741289224729153E-2</v>
      </c>
      <c r="T10" s="9"/>
      <c r="U10" s="26">
        <f>IF(Data!U12="","",+Data!U12)</f>
        <v>3500</v>
      </c>
      <c r="V10" s="31"/>
      <c r="W10" s="31"/>
      <c r="X10" s="31">
        <f t="shared" ca="1" si="2"/>
        <v>0.78263071269151396</v>
      </c>
      <c r="Y10" s="28">
        <f t="shared" ca="1" si="3"/>
        <v>0.32745381280665847</v>
      </c>
      <c r="Z10" s="29">
        <f ca="1">IF(U10="","",BSDelta("P",$B$1,U10,Data!$B$4,Data!$B$5,Y10,Data!$G$2))</f>
        <v>-5.595351784230272E-3</v>
      </c>
      <c r="AA10" s="30">
        <f ca="1">IF(U10="","",BSGamma($B$1,U10,Data!$B$4,Data!$B$5,Y10,Data!$G$2)*10)</f>
        <v>3.7478692619075755E-4</v>
      </c>
      <c r="AB10" s="29">
        <f ca="1">IF(U10="","",BSVega($B$1,U10,Data!$B$4,Data!$B$5,Y10,Data!$G$2)/100)</f>
        <v>0.20721436941894456</v>
      </c>
      <c r="AC10" s="29">
        <f ca="1">IF(U10="","",BStheta("P",$B$1,U10,Data!$B$4,Data!$B$5,Y10,Data!$G$2)/365)</f>
        <v>-0.11413196195127411</v>
      </c>
    </row>
    <row r="11" spans="1:29" s="46" customFormat="1" x14ac:dyDescent="0.25">
      <c r="A11" s="51" t="str">
        <f>IF(ISBLANK(Data!C13),"",C11-(Data!B13-Data!A13)/2)</f>
        <v/>
      </c>
      <c r="B11" s="52" t="str">
        <f>IF(ISBLANK(Data!C13),"",C11+(Data!B13-Data!A13)/2)</f>
        <v/>
      </c>
      <c r="C11" s="52" t="str">
        <f>IF(ISBLANK(Data!C13),"",BSPrice("C",Data!$L$2,E11,Data!$B$4,Data!$B$5,D11,Data!$G$2))</f>
        <v/>
      </c>
      <c r="D11" s="53" t="str">
        <f>IF(ISBLANK(Data!C13),"",Data!D13)</f>
        <v/>
      </c>
      <c r="E11" s="54">
        <f>IF(ISBLANK(Data!E13),"",Data!E13)</f>
        <v>2600</v>
      </c>
      <c r="F11" s="52" t="str">
        <f>IF(ISBLANK(Data!F13),"",H11-(Data!G13-Data!F13)/2)</f>
        <v/>
      </c>
      <c r="G11" s="52" t="str">
        <f>IF(ISBLANK(Data!H13),"",H11+(Data!G13-Data!F13)/2)</f>
        <v/>
      </c>
      <c r="H11" s="52" t="str">
        <f>IF(ISBLANK(Data!H13),"",BSPrice("P",Data!$L$2,E11,Data!$B$4,Data!$B$5,I11,Data!$G$2))</f>
        <v/>
      </c>
      <c r="I11" s="53" t="str">
        <f>IF(ISBLANK(Data!H13),"",Data!I13)</f>
        <v/>
      </c>
      <c r="K11" s="26">
        <f>IF(Data!K13="","",+Data!K13)</f>
        <v>4250</v>
      </c>
      <c r="L11" s="27"/>
      <c r="M11" s="27"/>
      <c r="N11" s="27">
        <f t="shared" si="0"/>
        <v>207.64660839695625</v>
      </c>
      <c r="O11" s="28">
        <f t="shared" si="1"/>
        <v>0.16375851546375123</v>
      </c>
      <c r="P11" s="29">
        <f>IF(K11="","",BSDelta("C",$B$1,K11,Data!$B$4,Data!$B$5,O11,Data!$G$2))</f>
        <v>0.81817314923095164</v>
      </c>
      <c r="Q11" s="30">
        <f>IF(K11="","",BSGamma($B$1,K11,Data!$B$4,Data!$B$5,O11,Data!$G$2)*10)</f>
        <v>1.2132516362621124E-2</v>
      </c>
      <c r="R11" s="29">
        <f>IF(K11="","",BSVega($B$1,K11,Data!$B$4,Data!$B$5,O11,Data!$G$2)/100)</f>
        <v>3.3545955180533742</v>
      </c>
      <c r="S11" s="29">
        <f>IF(K11="","",BStheta("C",$B$1,K11,Data!$B$4,Data!$B$5,O11,Data!$G$2)/365)</f>
        <v>-0.22275371826913051</v>
      </c>
      <c r="T11" s="9"/>
      <c r="U11" s="26">
        <f>IF(Data!U13="","",+Data!U13)</f>
        <v>3550</v>
      </c>
      <c r="V11" s="31"/>
      <c r="W11" s="31"/>
      <c r="X11" s="31">
        <f t="shared" ca="1" si="2"/>
        <v>0.4385780098096248</v>
      </c>
      <c r="Y11" s="28">
        <f t="shared" ca="1" si="3"/>
        <v>0.29031452518107231</v>
      </c>
      <c r="Z11" s="29">
        <f ca="1">IF(U11="","",BSDelta("P",$B$1,U11,Data!$B$4,Data!$B$5,Y11,Data!$G$2))</f>
        <v>-3.6618708416411056E-3</v>
      </c>
      <c r="AA11" s="30">
        <f ca="1">IF(U11="","",BSGamma($B$1,U11,Data!$B$4,Data!$B$5,Y11,Data!$G$2)*10)</f>
        <v>2.8960216122255481E-4</v>
      </c>
      <c r="AB11" s="29">
        <f ca="1">IF(U11="","",BSVega($B$1,U11,Data!$B$4,Data!$B$5,Y11,Data!$G$2)/100)</f>
        <v>0.14195671729897807</v>
      </c>
      <c r="AC11" s="29">
        <f ca="1">IF(U11="","",BStheta("P",$B$1,U11,Data!$B$4,Data!$B$5,Y11,Data!$G$2)/365)</f>
        <v>-6.9534314452966053E-2</v>
      </c>
    </row>
    <row r="12" spans="1:29" s="46" customFormat="1" x14ac:dyDescent="0.25">
      <c r="A12" s="51" t="str">
        <f>IF(ISBLANK(Data!C14),"",C12-(Data!B14-Data!A14)/2)</f>
        <v/>
      </c>
      <c r="B12" s="52" t="str">
        <f>IF(ISBLANK(Data!C14),"",C12+(Data!B14-Data!A14)/2)</f>
        <v/>
      </c>
      <c r="C12" s="52" t="str">
        <f>IF(ISBLANK(Data!C14),"",BSPrice("C",Data!$L$2,E12,Data!$B$4,Data!$B$5,D12,Data!$G$2))</f>
        <v/>
      </c>
      <c r="D12" s="53" t="str">
        <f>IF(ISBLANK(Data!C14),"",Data!D14)</f>
        <v/>
      </c>
      <c r="E12" s="54">
        <f>IF(ISBLANK(Data!E14),"",Data!E14)</f>
        <v>2800</v>
      </c>
      <c r="F12" s="52" t="str">
        <f>IF(ISBLANK(Data!F14),"",H12-(Data!G14-Data!F14)/2)</f>
        <v/>
      </c>
      <c r="G12" s="52" t="str">
        <f>IF(ISBLANK(Data!H14),"",H12+(Data!G14-Data!F14)/2)</f>
        <v/>
      </c>
      <c r="H12" s="52" t="str">
        <f>IF(ISBLANK(Data!H14),"",BSPrice("P",Data!$L$2,E12,Data!$B$4,Data!$B$5,I12,Data!$G$2))</f>
        <v/>
      </c>
      <c r="I12" s="53" t="str">
        <f>IF(ISBLANK(Data!H14),"",Data!I14)</f>
        <v/>
      </c>
      <c r="K12" s="26">
        <f>IF(Data!K14="","",+Data!K14)</f>
        <v>4300</v>
      </c>
      <c r="L12" s="27"/>
      <c r="M12" s="27"/>
      <c r="N12" s="27">
        <f t="shared" si="0"/>
        <v>164.9655989247467</v>
      </c>
      <c r="O12" s="28">
        <f t="shared" si="1"/>
        <v>0.15395158274932555</v>
      </c>
      <c r="P12" s="29">
        <f>IF(K12="","",BSDelta("C",$B$1,K12,Data!$B$4,Data!$B$5,O12,Data!$G$2))</f>
        <v>0.7603532607314335</v>
      </c>
      <c r="Q12" s="30">
        <f>IF(K12="","",BSGamma($B$1,K12,Data!$B$4,Data!$B$5,O12,Data!$G$2)*10)</f>
        <v>1.5278628766053241E-2</v>
      </c>
      <c r="R12" s="29">
        <f>IF(K12="","",BSVega($B$1,K12,Data!$B$4,Data!$B$5,O12,Data!$G$2)/100)</f>
        <v>3.9714940931656741</v>
      </c>
      <c r="S12" s="29">
        <f>IF(K12="","",BStheta("C",$B$1,K12,Data!$B$4,Data!$B$5,O12,Data!$G$2)/365)</f>
        <v>-0.37018785902641321</v>
      </c>
      <c r="T12" s="9"/>
      <c r="U12" s="26">
        <f>IF(Data!U14="","",+Data!U14)</f>
        <v>3600</v>
      </c>
      <c r="V12" s="31"/>
      <c r="W12" s="31"/>
      <c r="X12" s="31">
        <f t="shared" ca="1" si="2"/>
        <v>0.63368588103227097</v>
      </c>
      <c r="Y12" s="28">
        <f t="shared" ca="1" si="3"/>
        <v>0.28527812476498476</v>
      </c>
      <c r="Z12" s="29">
        <f ca="1">IF(U12="","",BSDelta("P",$B$1,U12,Data!$B$4,Data!$B$5,Y12,Data!$G$2))</f>
        <v>-5.2455235680980037E-3</v>
      </c>
      <c r="AA12" s="30">
        <f ca="1">IF(U12="","",BSGamma($B$1,U12,Data!$B$4,Data!$B$5,Y12,Data!$G$2)*10)</f>
        <v>4.0621140350301482E-4</v>
      </c>
      <c r="AB12" s="29">
        <f ca="1">IF(U12="","",BSVega($B$1,U12,Data!$B$4,Data!$B$5,Y12,Data!$G$2)/100)</f>
        <v>0.19566176474071095</v>
      </c>
      <c r="AC12" s="29">
        <f ca="1">IF(U12="","",BStheta("P",$B$1,U12,Data!$B$4,Data!$B$5,Y12,Data!$G$2)/365)</f>
        <v>-9.4409275926447586E-2</v>
      </c>
    </row>
    <row r="13" spans="1:29" s="46" customFormat="1" x14ac:dyDescent="0.25">
      <c r="A13" s="51" t="str">
        <f>IF(ISBLANK(Data!C15),"",C13-(Data!B15-Data!A15)/2)</f>
        <v/>
      </c>
      <c r="B13" s="52" t="str">
        <f>IF(ISBLANK(Data!C15),"",C13+(Data!B15-Data!A15)/2)</f>
        <v/>
      </c>
      <c r="C13" s="52" t="str">
        <f>IF(ISBLANK(Data!C15),"",BSPrice("C",Data!$L$2,E13,Data!$B$4,Data!$B$5,D13,Data!$G$2))</f>
        <v/>
      </c>
      <c r="D13" s="53" t="str">
        <f>IF(ISBLANK(Data!C15),"",Data!D15)</f>
        <v/>
      </c>
      <c r="E13" s="54">
        <f>IF(ISBLANK(Data!E15),"",Data!E15)</f>
        <v>3000</v>
      </c>
      <c r="F13" s="52" t="str">
        <f>IF(ISBLANK(Data!F15),"",H13-(Data!G15-Data!F15)/2)</f>
        <v/>
      </c>
      <c r="G13" s="52" t="str">
        <f>IF(ISBLANK(Data!H15),"",H13+(Data!G15-Data!F15)/2)</f>
        <v/>
      </c>
      <c r="H13" s="52" t="str">
        <f>IF(ISBLANK(Data!H15),"",BSPrice("P",Data!$L$2,E13,Data!$B$4,Data!$B$5,I13,Data!$G$2))</f>
        <v/>
      </c>
      <c r="I13" s="53" t="str">
        <f>IF(ISBLANK(Data!H15),"",Data!I15)</f>
        <v/>
      </c>
      <c r="K13" s="26">
        <f>IF(Data!K15="","",+Data!K15)</f>
        <v>4350</v>
      </c>
      <c r="L13" s="27"/>
      <c r="M13" s="27"/>
      <c r="N13" s="27">
        <f t="shared" si="0"/>
        <v>125.72409990517008</v>
      </c>
      <c r="O13" s="28">
        <f t="shared" si="1"/>
        <v>0.14557686668051337</v>
      </c>
      <c r="P13" s="29">
        <f>IF(K13="","",BSDelta("C",$B$1,K13,Data!$B$4,Data!$B$5,O13,Data!$G$2))</f>
        <v>0.68326744460780053</v>
      </c>
      <c r="Q13" s="30">
        <f>IF(K13="","",BSGamma($B$1,K13,Data!$B$4,Data!$B$5,O13,Data!$G$2)*10)</f>
        <v>1.861144653201793E-2</v>
      </c>
      <c r="R13" s="29">
        <f>IF(K13="","",BSVega($B$1,K13,Data!$B$4,Data!$B$5,O13,Data!$G$2)/100)</f>
        <v>4.5746500870554954</v>
      </c>
      <c r="S13" s="29">
        <f>IF(K13="","",BStheta("C",$B$1,K13,Data!$B$4,Data!$B$5,O13,Data!$G$2)/365)</f>
        <v>-0.52105104779283196</v>
      </c>
      <c r="T13" s="9"/>
      <c r="U13" s="26">
        <f>IF(Data!U15="","",+Data!U15)</f>
        <v>3650</v>
      </c>
      <c r="V13" s="31"/>
      <c r="W13" s="31"/>
      <c r="X13" s="31">
        <f t="shared" ca="1" si="2"/>
        <v>0.68165200466716058</v>
      </c>
      <c r="Y13" s="28">
        <f t="shared" ca="1" si="3"/>
        <v>0.27064010622796547</v>
      </c>
      <c r="Z13" s="29">
        <f ca="1">IF(U13="","",BSDelta("P",$B$1,U13,Data!$B$4,Data!$B$5,Y13,Data!$G$2))</f>
        <v>-5.8982703730370359E-3</v>
      </c>
      <c r="AA13" s="30">
        <f ca="1">IF(U13="","",BSGamma($B$1,U13,Data!$B$4,Data!$B$5,Y13,Data!$G$2)*10)</f>
        <v>4.7518104345051877E-4</v>
      </c>
      <c r="AB13" s="29">
        <f ca="1">IF(U13="","",BSVega($B$1,U13,Data!$B$4,Data!$B$5,Y13,Data!$G$2)/100)</f>
        <v>0.21713840640778095</v>
      </c>
      <c r="AC13" s="29">
        <f ca="1">IF(U13="","",BStheta("P",$B$1,U13,Data!$B$4,Data!$B$5,Y13,Data!$G$2)/365)</f>
        <v>-9.9700404189227043E-2</v>
      </c>
    </row>
    <row r="14" spans="1:29" s="46" customFormat="1" x14ac:dyDescent="0.25">
      <c r="A14" s="51" t="str">
        <f>IF(ISBLANK(Data!C16),"",C14-(Data!B16-Data!A16)/2)</f>
        <v/>
      </c>
      <c r="B14" s="52" t="str">
        <f>IF(ISBLANK(Data!C16),"",C14+(Data!B16-Data!A16)/2)</f>
        <v/>
      </c>
      <c r="C14" s="52" t="str">
        <f>IF(ISBLANK(Data!C16),"",BSPrice("C",Data!$L$2,E14,Data!$B$4,Data!$B$5,D14,Data!$G$2))</f>
        <v/>
      </c>
      <c r="D14" s="53" t="str">
        <f>IF(ISBLANK(Data!C16),"",Data!D16)</f>
        <v/>
      </c>
      <c r="E14" s="54">
        <f>IF(ISBLANK(Data!E16),"",Data!E16)</f>
        <v>3200</v>
      </c>
      <c r="F14" s="52" t="str">
        <f>IF(ISBLANK(Data!F16),"",H14-(Data!G16-Data!F16)/2)</f>
        <v/>
      </c>
      <c r="G14" s="52" t="str">
        <f>IF(ISBLANK(Data!H16),"",H14+(Data!G16-Data!F16)/2)</f>
        <v/>
      </c>
      <c r="H14" s="52" t="str">
        <f>IF(ISBLANK(Data!H16),"",BSPrice("P",Data!$L$2,E14,Data!$B$4,Data!$B$5,I14,Data!$G$2))</f>
        <v/>
      </c>
      <c r="I14" s="53" t="str">
        <f>IF(ISBLANK(Data!H16),"",Data!I16)</f>
        <v/>
      </c>
      <c r="K14" s="26">
        <f>IF(Data!K16="","",+Data!K16)</f>
        <v>4375</v>
      </c>
      <c r="L14" s="27"/>
      <c r="M14" s="27"/>
      <c r="N14" s="27">
        <f t="shared" si="0"/>
        <v>106.93406796930958</v>
      </c>
      <c r="O14" s="28">
        <f t="shared" si="1"/>
        <v>0.14018957632683157</v>
      </c>
      <c r="P14" s="29">
        <f>IF(K14="","",BSDelta("C",$B$1,K14,Data!$B$4,Data!$B$5,O14,Data!$G$2))</f>
        <v>0.63867283105153394</v>
      </c>
      <c r="Q14" s="30">
        <f>IF(K14="","",BSGamma($B$1,K14,Data!$B$4,Data!$B$5,O14,Data!$G$2)*10)</f>
        <v>2.0369672160552087E-2</v>
      </c>
      <c r="R14" s="29">
        <f>IF(K14="","",BSVega($B$1,K14,Data!$B$4,Data!$B$5,O14,Data!$G$2)/100)</f>
        <v>4.8215330342246441</v>
      </c>
      <c r="S14" s="29">
        <f>IF(K14="","",BStheta("C",$B$1,K14,Data!$B$4,Data!$B$5,O14,Data!$G$2)/365)</f>
        <v>-0.57342526553852746</v>
      </c>
      <c r="T14" s="9"/>
      <c r="U14" s="26">
        <f>IF(Data!U16="","",+Data!U16)</f>
        <v>3700</v>
      </c>
      <c r="V14" s="31"/>
      <c r="W14" s="31"/>
      <c r="X14" s="31">
        <f t="shared" ca="1" si="2"/>
        <v>0.82720390500228547</v>
      </c>
      <c r="Y14" s="28">
        <f t="shared" ca="1" si="3"/>
        <v>0.25972239630866295</v>
      </c>
      <c r="Z14" s="29">
        <f ca="1">IF(U14="","",BSDelta("P",$B$1,U14,Data!$B$4,Data!$B$5,Y14,Data!$G$2))</f>
        <v>-7.3257604622919172E-3</v>
      </c>
      <c r="AA14" s="30">
        <f ca="1">IF(U14="","",BSGamma($B$1,U14,Data!$B$4,Data!$B$5,Y14,Data!$G$2)*10)</f>
        <v>5.9975573007379416E-4</v>
      </c>
      <c r="AB14" s="29">
        <f ca="1">IF(U14="","",BSVega($B$1,U14,Data!$B$4,Data!$B$5,Y14,Data!$G$2)/100)</f>
        <v>0.26300814075756013</v>
      </c>
      <c r="AC14" s="29">
        <f ca="1">IF(U14="","",BStheta("P",$B$1,U14,Data!$B$4,Data!$B$5,Y14,Data!$G$2)/365)</f>
        <v>-0.1162706380551532</v>
      </c>
    </row>
    <row r="15" spans="1:29" s="46" customFormat="1" x14ac:dyDescent="0.25">
      <c r="A15" s="51" t="str">
        <f>IF(ISBLANK(Data!C17),"",C15-(Data!B17-Data!A17)/2)</f>
        <v/>
      </c>
      <c r="B15" s="52" t="str">
        <f>IF(ISBLANK(Data!C17),"",C15+(Data!B17-Data!A17)/2)</f>
        <v/>
      </c>
      <c r="C15" s="52" t="str">
        <f>IF(ISBLANK(Data!C17),"",BSPrice("C",Data!$L$2,E15,Data!$B$4,Data!$B$5,D15,Data!$G$2))</f>
        <v/>
      </c>
      <c r="D15" s="53" t="str">
        <f>IF(ISBLANK(Data!C17),"",Data!D17)</f>
        <v/>
      </c>
      <c r="E15" s="54">
        <f>IF(ISBLANK(Data!E17),"",Data!E17)</f>
        <v>3300</v>
      </c>
      <c r="F15" s="52" t="str">
        <f>IF(ISBLANK(Data!F17),"",H15-(Data!G17-Data!F17)/2)</f>
        <v/>
      </c>
      <c r="G15" s="52">
        <f>IF(ISBLANK(Data!H17),"",H15+(Data!G17-Data!F17)/2)</f>
        <v>0.74022214433459332</v>
      </c>
      <c r="H15" s="52">
        <f>IF(ISBLANK(Data!H17),"",BSPrice("P",Data!$L$2,E15,Data!$B$4,Data!$B$5,I15,Data!$G$2))</f>
        <v>0.49022214433459332</v>
      </c>
      <c r="I15" s="53">
        <f>IF(ISBLANK(Data!H17),"",Data!I17)</f>
        <v>0.3798896841899187</v>
      </c>
      <c r="K15" s="26">
        <f>IF(Data!K17="","",+Data!K17)</f>
        <v>4400</v>
      </c>
      <c r="L15" s="27"/>
      <c r="M15" s="27"/>
      <c r="N15" s="27">
        <f t="shared" si="0"/>
        <v>89.724963136267888</v>
      </c>
      <c r="O15" s="28">
        <f t="shared" si="1"/>
        <v>0.13581468094509533</v>
      </c>
      <c r="P15" s="29">
        <f>IF(K15="","",BSDelta("C",$B$1,K15,Data!$B$4,Data!$B$5,O15,Data!$G$2))</f>
        <v>0.58802797755520331</v>
      </c>
      <c r="Q15" s="30">
        <f>IF(K15="","",BSGamma($B$1,K15,Data!$B$4,Data!$B$5,O15,Data!$G$2)*10)</f>
        <v>2.1880423454958487E-2</v>
      </c>
      <c r="R15" s="29">
        <f>IF(K15="","",BSVega($B$1,K15,Data!$B$4,Data!$B$5,O15,Data!$G$2)/100)</f>
        <v>5.0175051221143407</v>
      </c>
      <c r="S15" s="29">
        <f>IF(K15="","",BStheta("C",$B$1,K15,Data!$B$4,Data!$B$5,O15,Data!$G$2)/365)</f>
        <v>-0.62351468568364465</v>
      </c>
      <c r="T15" s="9"/>
      <c r="U15" s="26">
        <f>IF(Data!U17="","",+Data!U17)</f>
        <v>3750</v>
      </c>
      <c r="V15" s="31"/>
      <c r="W15" s="31"/>
      <c r="X15" s="31">
        <f t="shared" ca="1" si="2"/>
        <v>1.1190851509288322</v>
      </c>
      <c r="Y15" s="28">
        <f t="shared" ca="1" si="3"/>
        <v>0.2521364355117201</v>
      </c>
      <c r="Z15" s="29">
        <f ca="1">IF(U15="","",BSDelta("P",$B$1,U15,Data!$B$4,Data!$B$5,Y15,Data!$G$2))</f>
        <v>-9.9205528171064702E-3</v>
      </c>
      <c r="AA15" s="30">
        <f ca="1">IF(U15="","",BSGamma($B$1,U15,Data!$B$4,Data!$B$5,Y15,Data!$G$2)*10)</f>
        <v>8.0618449086453645E-4</v>
      </c>
      <c r="AB15" s="29">
        <f ca="1">IF(U15="","",BSVega($B$1,U15,Data!$B$4,Data!$B$5,Y15,Data!$G$2)/100)</f>
        <v>0.34320644281069512</v>
      </c>
      <c r="AC15" s="29">
        <f ca="1">IF(U15="","",BStheta("P",$B$1,U15,Data!$B$4,Data!$B$5,Y15,Data!$G$2)/365)</f>
        <v>-0.14781148832362409</v>
      </c>
    </row>
    <row r="16" spans="1:29" s="46" customFormat="1" x14ac:dyDescent="0.25">
      <c r="A16" s="51" t="str">
        <f>IF(ISBLANK(Data!C18),"",C16-(Data!B18-Data!A18)/2)</f>
        <v/>
      </c>
      <c r="B16" s="52" t="str">
        <f>IF(ISBLANK(Data!C18),"",C16+(Data!B18-Data!A18)/2)</f>
        <v/>
      </c>
      <c r="C16" s="52" t="str">
        <f>IF(ISBLANK(Data!C18),"",BSPrice("C",Data!$L$2,E16,Data!$B$4,Data!$B$5,D16,Data!$G$2))</f>
        <v/>
      </c>
      <c r="D16" s="53" t="str">
        <f>IF(ISBLANK(Data!C18),"",Data!D18)</f>
        <v/>
      </c>
      <c r="E16" s="54">
        <f>IF(ISBLANK(Data!E18),"",Data!E18)</f>
        <v>3400</v>
      </c>
      <c r="F16" s="52" t="str">
        <f>IF(ISBLANK(Data!F18),"",H16-(Data!G18-Data!F18)/2)</f>
        <v/>
      </c>
      <c r="G16" s="52">
        <f>IF(ISBLANK(Data!H18),"",H16+(Data!G18-Data!F18)/2)</f>
        <v>0.88755017804299219</v>
      </c>
      <c r="H16" s="52">
        <f>IF(ISBLANK(Data!H18),"",BSPrice("P",Data!$L$2,E16,Data!$B$4,Data!$B$5,I16,Data!$G$2))</f>
        <v>0.58755017804299214</v>
      </c>
      <c r="I16" s="53">
        <f>IF(ISBLANK(Data!H18),"",Data!I18)</f>
        <v>0.35171569593216584</v>
      </c>
      <c r="K16" s="26">
        <f>IF(Data!K18="","",+Data!K18)</f>
        <v>4425</v>
      </c>
      <c r="L16" s="27"/>
      <c r="M16" s="27"/>
      <c r="N16" s="27">
        <f t="shared" si="0"/>
        <v>73.9008106411884</v>
      </c>
      <c r="O16" s="28">
        <f t="shared" si="1"/>
        <v>0.13166927901641454</v>
      </c>
      <c r="P16" s="29">
        <f>IF(K16="","",BSDelta("C",$B$1,K16,Data!$B$4,Data!$B$5,O16,Data!$G$2))</f>
        <v>0.53260479407822858</v>
      </c>
      <c r="Q16" s="30">
        <f>IF(K16="","",BSGamma($B$1,K16,Data!$B$4,Data!$B$5,O16,Data!$G$2)*10)</f>
        <v>2.3088631739023979E-2</v>
      </c>
      <c r="R16" s="29">
        <f>IF(K16="","",BSVega($B$1,K16,Data!$B$4,Data!$B$5,O16,Data!$G$2)/100)</f>
        <v>5.1329618734278428</v>
      </c>
      <c r="S16" s="29">
        <f>IF(K16="","",BStheta("C",$B$1,K16,Data!$B$4,Data!$B$5,O16,Data!$G$2)/365)</f>
        <v>-0.65950552674322915</v>
      </c>
      <c r="T16" s="9"/>
      <c r="U16" s="26">
        <f>IF(Data!U18="","",+Data!U18)</f>
        <v>3800</v>
      </c>
      <c r="V16" s="31"/>
      <c r="W16" s="31"/>
      <c r="X16" s="31">
        <f t="shared" ca="1" si="2"/>
        <v>1.4592861041938363</v>
      </c>
      <c r="Y16" s="28">
        <f t="shared" ca="1" si="3"/>
        <v>0.24321449499596168</v>
      </c>
      <c r="Z16" s="29">
        <f ca="1">IF(U16="","",BSDelta("P",$B$1,U16,Data!$B$4,Data!$B$5,Y16,Data!$G$2))</f>
        <v>-1.3032848294513765E-2</v>
      </c>
      <c r="AA16" s="30">
        <f ca="1">IF(U16="","",BSGamma($B$1,U16,Data!$B$4,Data!$B$5,Y16,Data!$G$2)*10)</f>
        <v>1.0595507374423041E-3</v>
      </c>
      <c r="AB16" s="29">
        <f ca="1">IF(U16="","",BSVega($B$1,U16,Data!$B$4,Data!$B$5,Y16,Data!$G$2)/100)</f>
        <v>0.43510752714362533</v>
      </c>
      <c r="AC16" s="29">
        <f ca="1">IF(U16="","",BStheta("P",$B$1,U16,Data!$B$4,Data!$B$5,Y16,Data!$G$2)/365)</f>
        <v>-0.18148987299923103</v>
      </c>
    </row>
    <row r="17" spans="1:29" s="46" customFormat="1" x14ac:dyDescent="0.25">
      <c r="A17" s="51" t="str">
        <f>IF(ISBLANK(Data!C19),"",C17-(Data!B19-Data!A19)/2)</f>
        <v/>
      </c>
      <c r="B17" s="52" t="str">
        <f>IF(ISBLANK(Data!C19),"",C17+(Data!B19-Data!A19)/2)</f>
        <v/>
      </c>
      <c r="C17" s="52" t="str">
        <f>IF(ISBLANK(Data!C19),"",BSPrice("C",Data!$L$2,E17,Data!$B$4,Data!$B$5,D17,Data!$G$2))</f>
        <v/>
      </c>
      <c r="D17" s="53" t="str">
        <f>IF(ISBLANK(Data!C19),"",Data!D19)</f>
        <v/>
      </c>
      <c r="E17" s="54">
        <f>IF(ISBLANK(Data!E19),"",Data!E19)</f>
        <v>3450</v>
      </c>
      <c r="F17" s="52" t="str">
        <f>IF(ISBLANK(Data!F19),"",H17-(Data!G19-Data!F19)/2)</f>
        <v/>
      </c>
      <c r="G17" s="52">
        <f>IF(ISBLANK(Data!H19),"",H17+(Data!G19-Data!F19)/2)</f>
        <v>1.3318150053356674</v>
      </c>
      <c r="H17" s="52">
        <f>IF(ISBLANK(Data!H19),"",BSPrice("P",Data!$L$2,E17,Data!$B$4,Data!$B$5,I17,Data!$G$2))</f>
        <v>0.88181500533566748</v>
      </c>
      <c r="I17" s="53">
        <f>IF(ISBLANK(Data!H19),"",Data!I19)</f>
        <v>0.35008904273275193</v>
      </c>
      <c r="K17" s="26">
        <f>IF(Data!K19="","",+Data!K19)</f>
        <v>4450</v>
      </c>
      <c r="L17" s="27"/>
      <c r="M17" s="27"/>
      <c r="N17" s="27">
        <f t="shared" si="0"/>
        <v>59.714697727684324</v>
      </c>
      <c r="O17" s="28">
        <f t="shared" si="1"/>
        <v>0.12795590002350246</v>
      </c>
      <c r="P17" s="29">
        <f>IF(K17="","",BSDelta("C",$B$1,K17,Data!$B$4,Data!$B$5,O17,Data!$G$2))</f>
        <v>0.47331592136447653</v>
      </c>
      <c r="Q17" s="30">
        <f>IF(K17="","",BSGamma($B$1,K17,Data!$B$4,Data!$B$5,O17,Data!$G$2)*10)</f>
        <v>2.3811569817145523E-2</v>
      </c>
      <c r="R17" s="29">
        <f>IF(K17="","",BSVega($B$1,K17,Data!$B$4,Data!$B$5,O17,Data!$G$2)/100)</f>
        <v>5.144388135337989</v>
      </c>
      <c r="S17" s="29">
        <f>IF(K17="","",BStheta("C",$B$1,K17,Data!$B$4,Data!$B$5,O17,Data!$G$2)/365)</f>
        <v>-0.67923249787209061</v>
      </c>
      <c r="T17" s="9"/>
      <c r="U17" s="26">
        <f>IF(Data!U19="","",+Data!U19)</f>
        <v>3850</v>
      </c>
      <c r="V17" s="31"/>
      <c r="W17" s="31"/>
      <c r="X17" s="31">
        <f t="shared" ca="1" si="2"/>
        <v>1.8965198099690781</v>
      </c>
      <c r="Y17" s="28">
        <f t="shared" ca="1" si="3"/>
        <v>0.23398957752593261</v>
      </c>
      <c r="Z17" s="29">
        <f ca="1">IF(U17="","",BSDelta("P",$B$1,U17,Data!$B$4,Data!$B$5,Y17,Data!$G$2))</f>
        <v>-1.7066175714229258E-2</v>
      </c>
      <c r="AA17" s="30">
        <f ca="1">IF(U17="","",BSGamma($B$1,U17,Data!$B$4,Data!$B$5,Y17,Data!$G$2)*10)</f>
        <v>1.3889192140401107E-3</v>
      </c>
      <c r="AB17" s="29">
        <f ca="1">IF(U17="","",BSVega($B$1,U17,Data!$B$4,Data!$B$5,Y17,Data!$G$2)/100)</f>
        <v>0.5487302259191934</v>
      </c>
      <c r="AC17" s="29">
        <f ca="1">IF(U17="","",BStheta("P",$B$1,U17,Data!$B$4,Data!$B$5,Y17,Data!$G$2)/365)</f>
        <v>-0.2212171928785113</v>
      </c>
    </row>
    <row r="18" spans="1:29" s="46" customFormat="1" x14ac:dyDescent="0.25">
      <c r="A18" s="51" t="str">
        <f>IF(ISBLANK(Data!C20),"",C18-(Data!B20-Data!A20)/2)</f>
        <v/>
      </c>
      <c r="B18" s="52" t="str">
        <f>IF(ISBLANK(Data!C20),"",C18+(Data!B20-Data!A20)/2)</f>
        <v/>
      </c>
      <c r="C18" s="52" t="str">
        <f>IF(ISBLANK(Data!C20),"",BSPrice("C",Data!$L$2,E18,Data!$B$4,Data!$B$5,D18,Data!$G$2))</f>
        <v/>
      </c>
      <c r="D18" s="53" t="str">
        <f>IF(ISBLANK(Data!C20),"",Data!D20)</f>
        <v/>
      </c>
      <c r="E18" s="54">
        <f>IF(ISBLANK(Data!E20),"",Data!E20)</f>
        <v>3500</v>
      </c>
      <c r="F18" s="52" t="str">
        <f>IF(ISBLANK(Data!F20),"",H18-(Data!G20-Data!F20)/2)</f>
        <v/>
      </c>
      <c r="G18" s="52">
        <f>IF(ISBLANK(Data!H20),"",H18+(Data!G20-Data!F20)/2)</f>
        <v>1.1826307126915139</v>
      </c>
      <c r="H18" s="52">
        <f>IF(ISBLANK(Data!H20),"",BSPrice("P",Data!$L$2,E18,Data!$B$4,Data!$B$5,I18,Data!$G$2))</f>
        <v>0.78263071269151396</v>
      </c>
      <c r="I18" s="53">
        <f>IF(ISBLANK(Data!H20),"",Data!I20)</f>
        <v>0.32745381280665847</v>
      </c>
      <c r="K18" s="26">
        <f>IF(Data!K20="","",+Data!K20)</f>
        <v>4475</v>
      </c>
      <c r="L18" s="27"/>
      <c r="M18" s="27"/>
      <c r="N18" s="27">
        <f t="shared" si="0"/>
        <v>47.020663498242584</v>
      </c>
      <c r="O18" s="28">
        <f t="shared" si="1"/>
        <v>0.12415758654710521</v>
      </c>
      <c r="P18" s="29">
        <f>IF(K18="","",BSDelta("C",$B$1,K18,Data!$B$4,Data!$B$5,O18,Data!$G$2))</f>
        <v>0.41136922955556848</v>
      </c>
      <c r="Q18" s="30">
        <f>IF(K18="","",BSGamma($B$1,K18,Data!$B$4,Data!$B$5,O18,Data!$G$2)*10)</f>
        <v>2.4007509814566272E-2</v>
      </c>
      <c r="R18" s="29">
        <f>IF(K18="","",BSVega($B$1,K18,Data!$B$4,Data!$B$5,O18,Data!$G$2)/100)</f>
        <v>5.0327546764795423</v>
      </c>
      <c r="S18" s="29">
        <f>IF(K18="","",BStheta("C",$B$1,K18,Data!$B$4,Data!$B$5,O18,Data!$G$2)/365)</f>
        <v>-0.67557883166584187</v>
      </c>
      <c r="T18" s="9"/>
      <c r="U18" s="26">
        <f>IF(Data!U20="","",+Data!U20)</f>
        <v>3900</v>
      </c>
      <c r="V18" s="31"/>
      <c r="W18" s="31"/>
      <c r="X18" s="31">
        <f t="shared" ca="1" si="2"/>
        <v>2.4304812890546827</v>
      </c>
      <c r="Y18" s="28">
        <f t="shared" ca="1" si="3"/>
        <v>0.22403957925353832</v>
      </c>
      <c r="Z18" s="29">
        <f ca="1">IF(U18="","",BSDelta("P",$B$1,U18,Data!$B$4,Data!$B$5,Y18,Data!$G$2))</f>
        <v>-2.2110997246876537E-2</v>
      </c>
      <c r="AA18" s="30">
        <f ca="1">IF(U18="","",BSGamma($B$1,U18,Data!$B$4,Data!$B$5,Y18,Data!$G$2)*10)</f>
        <v>1.8079489562574211E-3</v>
      </c>
      <c r="AB18" s="29">
        <f ca="1">IF(U18="","",BSVega($B$1,U18,Data!$B$4,Data!$B$5,Y18,Data!$G$2)/100)</f>
        <v>0.68390581652555693</v>
      </c>
      <c r="AC18" s="29">
        <f ca="1">IF(U18="","",BStheta("P",$B$1,U18,Data!$B$4,Data!$B$5,Y18,Data!$G$2)/365)</f>
        <v>-0.2654014569979456</v>
      </c>
    </row>
    <row r="19" spans="1:29" s="46" customFormat="1" x14ac:dyDescent="0.25">
      <c r="A19" s="51" t="str">
        <f>IF(ISBLANK(Data!C21),"",C19-(Data!B21-Data!A21)/2)</f>
        <v/>
      </c>
      <c r="B19" s="52" t="str">
        <f>IF(ISBLANK(Data!C21),"",C19+(Data!B21-Data!A21)/2)</f>
        <v/>
      </c>
      <c r="C19" s="52" t="str">
        <f>IF(ISBLANK(Data!C21),"",BSPrice("C",Data!$L$2,E19,Data!$B$4,Data!$B$5,D19,Data!$G$2))</f>
        <v/>
      </c>
      <c r="D19" s="53" t="str">
        <f>IF(ISBLANK(Data!C21),"",Data!D21)</f>
        <v/>
      </c>
      <c r="E19" s="54">
        <f>IF(ISBLANK(Data!E21),"",Data!E21)</f>
        <v>3550</v>
      </c>
      <c r="F19" s="52">
        <f>IF(ISBLANK(Data!F21),"",H19-(Data!G21-Data!F21)/2)</f>
        <v>8.8578009809624769E-2</v>
      </c>
      <c r="G19" s="52">
        <f>IF(ISBLANK(Data!H21),"",H19+(Data!G21-Data!F21)/2)</f>
        <v>0.78857800980962489</v>
      </c>
      <c r="H19" s="52">
        <f>IF(ISBLANK(Data!H21),"",BSPrice("P",Data!$L$2,E19,Data!$B$4,Data!$B$5,I19,Data!$G$2))</f>
        <v>0.4385780098096248</v>
      </c>
      <c r="I19" s="53">
        <f>IF(ISBLANK(Data!H21),"",Data!I21)</f>
        <v>0.29031452518107231</v>
      </c>
      <c r="K19" s="26">
        <f>IF(Data!K21="","",+Data!K21)</f>
        <v>4500</v>
      </c>
      <c r="L19" s="27"/>
      <c r="M19" s="27"/>
      <c r="N19" s="27">
        <f t="shared" si="0"/>
        <v>36.276186693420868</v>
      </c>
      <c r="O19" s="28">
        <f t="shared" si="1"/>
        <v>0.12103810791180877</v>
      </c>
      <c r="P19" s="29">
        <f>IF(K19="","",BSDelta("C",$B$1,K19,Data!$B$4,Data!$B$5,O19,Data!$G$2))</f>
        <v>0.34903780513719435</v>
      </c>
      <c r="Q19" s="30">
        <f>IF(K19="","",BSGamma($B$1,K19,Data!$B$4,Data!$B$5,O19,Data!$G$2)*10)</f>
        <v>2.343910798882454E-2</v>
      </c>
      <c r="R19" s="29">
        <f>IF(K19="","",BSVega($B$1,K19,Data!$B$4,Data!$B$5,O19,Data!$G$2)/100)</f>
        <v>4.7901442299160992</v>
      </c>
      <c r="S19" s="29">
        <f>IF(K19="","",BStheta("C",$B$1,K19,Data!$B$4,Data!$B$5,O19,Data!$G$2)/365)</f>
        <v>-0.65338146600701041</v>
      </c>
      <c r="T19" s="9"/>
      <c r="U19" s="26">
        <f>IF(Data!U21="","",+Data!U21)</f>
        <v>3950</v>
      </c>
      <c r="V19" s="31"/>
      <c r="W19" s="31"/>
      <c r="X19" s="31">
        <f t="shared" ca="1" si="2"/>
        <v>3.109699040211396</v>
      </c>
      <c r="Y19" s="28">
        <f t="shared" ca="1" si="3"/>
        <v>0.21373796786026608</v>
      </c>
      <c r="Z19" s="29">
        <f ca="1">IF(U19="","",BSDelta("P",$B$1,U19,Data!$B$4,Data!$B$5,Y19,Data!$G$2))</f>
        <v>-2.8628812280974681E-2</v>
      </c>
      <c r="AA19" s="30">
        <f ca="1">IF(U19="","",BSGamma($B$1,U19,Data!$B$4,Data!$B$5,Y19,Data!$G$2)*10)</f>
        <v>2.3535944265235232E-3</v>
      </c>
      <c r="AB19" s="29">
        <f ca="1">IF(U19="","",BSVega($B$1,U19,Data!$B$4,Data!$B$5,Y19,Data!$G$2)/100)</f>
        <v>0.84937346064556751</v>
      </c>
      <c r="AC19" s="29">
        <f ca="1">IF(U19="","",BStheta("P",$B$1,U19,Data!$B$4,Data!$B$5,Y19,Data!$G$2)/365)</f>
        <v>-0.31642650263812289</v>
      </c>
    </row>
    <row r="20" spans="1:29" s="46" customFormat="1" x14ac:dyDescent="0.25">
      <c r="A20" s="51" t="str">
        <f>IF(ISBLANK(Data!C22),"",C20-(Data!B22-Data!A22)/2)</f>
        <v/>
      </c>
      <c r="B20" s="52" t="str">
        <f>IF(ISBLANK(Data!C22),"",C20+(Data!B22-Data!A22)/2)</f>
        <v/>
      </c>
      <c r="C20" s="52" t="str">
        <f>IF(ISBLANK(Data!C22),"",BSPrice("C",Data!$L$2,E20,Data!$B$4,Data!$B$5,D20,Data!$G$2))</f>
        <v/>
      </c>
      <c r="D20" s="53" t="str">
        <f>IF(ISBLANK(Data!C22),"",Data!D22)</f>
        <v/>
      </c>
      <c r="E20" s="54">
        <f>IF(ISBLANK(Data!E22),"",Data!E22)</f>
        <v>3600</v>
      </c>
      <c r="F20" s="52">
        <f>IF(ISBLANK(Data!F22),"",H20-(Data!G22-Data!F22)/2)</f>
        <v>0.1836858810322709</v>
      </c>
      <c r="G20" s="52">
        <f>IF(ISBLANK(Data!H22),"",H20+(Data!G22-Data!F22)/2)</f>
        <v>1.0836858810322711</v>
      </c>
      <c r="H20" s="52">
        <f>IF(ISBLANK(Data!H22),"",BSPrice("P",Data!$L$2,E20,Data!$B$4,Data!$B$5,I20,Data!$G$2))</f>
        <v>0.63368588103227097</v>
      </c>
      <c r="I20" s="53">
        <f>IF(ISBLANK(Data!H22),"",Data!I22)</f>
        <v>0.28527812476498476</v>
      </c>
      <c r="K20" s="26">
        <f>IF(Data!K22="","",+Data!K22)</f>
        <v>4550</v>
      </c>
      <c r="L20" s="27"/>
      <c r="M20" s="27"/>
      <c r="N20" s="27">
        <f t="shared" si="0"/>
        <v>19.859809975418216</v>
      </c>
      <c r="O20" s="28">
        <f t="shared" si="1"/>
        <v>0.11537763453798913</v>
      </c>
      <c r="P20" s="29">
        <f>IF(K20="","",BSDelta("C",$B$1,K20,Data!$B$4,Data!$B$5,O20,Data!$G$2))</f>
        <v>0.23080183035075069</v>
      </c>
      <c r="Q20" s="30">
        <f>IF(K20="","",BSGamma($B$1,K20,Data!$B$4,Data!$B$5,O20,Data!$G$2)*10)</f>
        <v>2.0240391094039169E-2</v>
      </c>
      <c r="R20" s="29">
        <f>IF(K20="","",BSVega($B$1,K20,Data!$B$4,Data!$B$5,O20,Data!$G$2)/100)</f>
        <v>3.9429921714124121</v>
      </c>
      <c r="S20" s="29">
        <f>IF(K20="","",BStheta("C",$B$1,K20,Data!$B$4,Data!$B$5,O20,Data!$G$2)/365)</f>
        <v>-0.54764664353213488</v>
      </c>
      <c r="T20" s="9"/>
      <c r="U20" s="26">
        <f>IF(Data!U22="","",+Data!U22)</f>
        <v>4000</v>
      </c>
      <c r="V20" s="31"/>
      <c r="W20" s="31"/>
      <c r="X20" s="31">
        <f t="shared" ca="1" si="2"/>
        <v>3.9335621143740411</v>
      </c>
      <c r="Y20" s="28">
        <f t="shared" ca="1" si="3"/>
        <v>0.20265891491830276</v>
      </c>
      <c r="Z20" s="29">
        <f ca="1">IF(U20="","",BSDelta("P",$B$1,U20,Data!$B$4,Data!$B$5,Y20,Data!$G$2))</f>
        <v>-3.6813273372165618E-2</v>
      </c>
      <c r="AA20" s="30">
        <f ca="1">IF(U20="","",BSGamma($B$1,U20,Data!$B$4,Data!$B$5,Y20,Data!$G$2)*10)</f>
        <v>3.0548255004357113E-3</v>
      </c>
      <c r="AB20" s="29">
        <f ca="1">IF(U20="","",BSVega($B$1,U20,Data!$B$4,Data!$B$5,Y20,Data!$G$2)/100)</f>
        <v>1.0452917057613167</v>
      </c>
      <c r="AC20" s="29">
        <f ca="1">IF(U20="","",BStheta("P",$B$1,U20,Data!$B$4,Data!$B$5,Y20,Data!$G$2)/365)</f>
        <v>-0.37198818176052539</v>
      </c>
    </row>
    <row r="21" spans="1:29" s="46" customFormat="1" x14ac:dyDescent="0.25">
      <c r="A21" s="51" t="str">
        <f>IF(ISBLANK(Data!C23),"",C21-(Data!B23-Data!A23)/2)</f>
        <v/>
      </c>
      <c r="B21" s="52" t="str">
        <f>IF(ISBLANK(Data!C23),"",C21+(Data!B23-Data!A23)/2)</f>
        <v/>
      </c>
      <c r="C21" s="52" t="str">
        <f>IF(ISBLANK(Data!C23),"",BSPrice("C",Data!$L$2,E21,Data!$B$4,Data!$B$5,D21,Data!$G$2))</f>
        <v/>
      </c>
      <c r="D21" s="53" t="str">
        <f>IF(ISBLANK(Data!C23),"",Data!D23)</f>
        <v/>
      </c>
      <c r="E21" s="54">
        <f>IF(ISBLANK(Data!E23),"",Data!E23)</f>
        <v>3650</v>
      </c>
      <c r="F21" s="52">
        <f>IF(ISBLANK(Data!F23),"",H21-(Data!G23-Data!F23)/2)</f>
        <v>0.28165200466716056</v>
      </c>
      <c r="G21" s="52">
        <f>IF(ISBLANK(Data!H23),"",H21+(Data!G23-Data!F23)/2)</f>
        <v>1.0816520046671605</v>
      </c>
      <c r="H21" s="52">
        <f>IF(ISBLANK(Data!H23),"",BSPrice("P",Data!$L$2,E21,Data!$B$4,Data!$B$5,I21,Data!$G$2))</f>
        <v>0.68165200466716058</v>
      </c>
      <c r="I21" s="53">
        <f>IF(ISBLANK(Data!H23),"",Data!I23)</f>
        <v>0.27064010622796547</v>
      </c>
      <c r="K21" s="26">
        <f>IF(Data!K23="","",+Data!K23)</f>
        <v>4600</v>
      </c>
      <c r="L21" s="27"/>
      <c r="M21" s="27"/>
      <c r="N21" s="27">
        <f t="shared" si="0"/>
        <v>9.9706687318371223</v>
      </c>
      <c r="O21" s="28">
        <f t="shared" si="1"/>
        <v>0.11191391654200999</v>
      </c>
      <c r="P21" s="29">
        <f>IF(K21="","",BSDelta("C",$B$1,K21,Data!$B$4,Data!$B$5,O21,Data!$G$2))</f>
        <v>0.13684993799771228</v>
      </c>
      <c r="Q21" s="30">
        <f>IF(K21="","",BSGamma($B$1,K21,Data!$B$4,Data!$B$5,O21,Data!$G$2)*10)</f>
        <v>1.504414296758067E-2</v>
      </c>
      <c r="R21" s="29">
        <f>IF(K21="","",BSVega($B$1,K21,Data!$B$4,Data!$B$5,O21,Data!$G$2)/100)</f>
        <v>2.8427386263707968</v>
      </c>
      <c r="S21" s="29">
        <f>IF(K21="","",BStheta("C",$B$1,K21,Data!$B$4,Data!$B$5,O21,Data!$G$2)/365)</f>
        <v>-0.40290620898686436</v>
      </c>
      <c r="T21" s="9"/>
      <c r="U21" s="26">
        <f>IF(Data!U23="","",+Data!U23)</f>
        <v>4050</v>
      </c>
      <c r="V21" s="31"/>
      <c r="W21" s="31"/>
      <c r="X21" s="31">
        <f t="shared" ca="1" si="2"/>
        <v>5.391241429168673</v>
      </c>
      <c r="Y21" s="28">
        <f t="shared" ca="1" si="3"/>
        <v>0.19430306672189954</v>
      </c>
      <c r="Z21" s="29">
        <f ca="1">IF(U21="","",BSDelta("P",$B$1,U21,Data!$B$4,Data!$B$5,Y21,Data!$G$2))</f>
        <v>-5.0088581026021164E-2</v>
      </c>
      <c r="AA21" s="30">
        <f ca="1">IF(U21="","",BSGamma($B$1,U21,Data!$B$4,Data!$B$5,Y21,Data!$G$2)*10)</f>
        <v>4.0864251177173058E-3</v>
      </c>
      <c r="AB21" s="29">
        <f ca="1">IF(U21="","",BSVega($B$1,U21,Data!$B$4,Data!$B$5,Y21,Data!$G$2)/100)</f>
        <v>1.3406289217714846</v>
      </c>
      <c r="AC21" s="29">
        <f ca="1">IF(U21="","",BStheta("P",$B$1,U21,Data!$B$4,Data!$B$5,Y21,Data!$G$2)/365)</f>
        <v>-0.46132217932984071</v>
      </c>
    </row>
    <row r="22" spans="1:29" s="46" customFormat="1" x14ac:dyDescent="0.25">
      <c r="A22" s="51" t="str">
        <f>IF(ISBLANK(Data!C24),"",C22-(Data!B24-Data!A24)/2)</f>
        <v/>
      </c>
      <c r="B22" s="52" t="str">
        <f>IF(ISBLANK(Data!C24),"",C22+(Data!B24-Data!A24)/2)</f>
        <v/>
      </c>
      <c r="C22" s="52" t="str">
        <f>IF(ISBLANK(Data!C24),"",BSPrice("C",Data!$L$2,E22,Data!$B$4,Data!$B$5,D22,Data!$G$2))</f>
        <v/>
      </c>
      <c r="D22" s="53" t="str">
        <f>IF(ISBLANK(Data!C24),"",Data!D24)</f>
        <v/>
      </c>
      <c r="E22" s="54">
        <f>IF(ISBLANK(Data!E24),"",Data!E24)</f>
        <v>3700</v>
      </c>
      <c r="F22" s="52">
        <f>IF(ISBLANK(Data!F24),"",H22-(Data!G24-Data!F24)/2)</f>
        <v>0.37720390500228546</v>
      </c>
      <c r="G22" s="52">
        <f>IF(ISBLANK(Data!H24),"",H22+(Data!G24-Data!F24)/2)</f>
        <v>1.2772039050022854</v>
      </c>
      <c r="H22" s="52">
        <f>IF(ISBLANK(Data!H24),"",BSPrice("P",Data!$L$2,E22,Data!$B$4,Data!$B$5,I22,Data!$G$2))</f>
        <v>0.82720390500228547</v>
      </c>
      <c r="I22" s="53">
        <f>IF(ISBLANK(Data!H24),"",Data!I24)</f>
        <v>0.25972239630866295</v>
      </c>
      <c r="K22" s="26">
        <f>IF(Data!K24="","",+Data!K24)</f>
        <v>4650</v>
      </c>
      <c r="L22" s="27"/>
      <c r="M22" s="27"/>
      <c r="N22" s="27">
        <f t="shared" si="0"/>
        <v>4.6768861906493839</v>
      </c>
      <c r="O22" s="28">
        <f t="shared" si="1"/>
        <v>0.11030179665567019</v>
      </c>
      <c r="P22" s="29">
        <f>IF(K22="","",BSDelta("C",$B$1,K22,Data!$B$4,Data!$B$5,O22,Data!$G$2))</f>
        <v>7.3942126936512628E-2</v>
      </c>
      <c r="Q22" s="30">
        <f>IF(K22="","",BSGamma($B$1,K22,Data!$B$4,Data!$B$5,O22,Data!$G$2)*10)</f>
        <v>9.7587743780983664E-3</v>
      </c>
      <c r="R22" s="29">
        <f>IF(K22="","",BSVega($B$1,K22,Data!$B$4,Data!$B$5,O22,Data!$G$2)/100)</f>
        <v>1.8174532477793031</v>
      </c>
      <c r="S22" s="29">
        <f>IF(K22="","",BStheta("C",$B$1,K22,Data!$B$4,Data!$B$5,O22,Data!$G$2)/365)</f>
        <v>-0.26385251497300016</v>
      </c>
      <c r="T22" s="9"/>
      <c r="U22" s="26">
        <f>IF(Data!U24="","",+Data!U24)</f>
        <v>4100</v>
      </c>
      <c r="V22" s="31"/>
      <c r="W22" s="31"/>
      <c r="X22" s="31">
        <f t="shared" ca="1" si="2"/>
        <v>7.2860556607084845</v>
      </c>
      <c r="Y22" s="28">
        <f t="shared" ca="1" si="3"/>
        <v>0.18515028914876017</v>
      </c>
      <c r="Z22" s="29">
        <f ca="1">IF(U22="","",BSDelta("P",$B$1,U22,Data!$B$4,Data!$B$5,Y22,Data!$G$2))</f>
        <v>-6.7446920340533081E-2</v>
      </c>
      <c r="AA22" s="30">
        <f ca="1">IF(U22="","",BSGamma($B$1,U22,Data!$B$4,Data!$B$5,Y22,Data!$G$2)*10)</f>
        <v>5.4173154318656698E-3</v>
      </c>
      <c r="AB22" s="29">
        <f ca="1">IF(U22="","",BSVega($B$1,U22,Data!$B$4,Data!$B$5,Y22,Data!$G$2)/100)</f>
        <v>1.6935339313410833</v>
      </c>
      <c r="AC22" s="29">
        <f ca="1">IF(U22="","",BStheta("P",$B$1,U22,Data!$B$4,Data!$B$5,Y22,Data!$G$2)/365)</f>
        <v>-0.56110085082188055</v>
      </c>
    </row>
    <row r="23" spans="1:29" s="46" customFormat="1" x14ac:dyDescent="0.25">
      <c r="A23" s="51" t="str">
        <f>IF(ISBLANK(Data!C25),"",C23-(Data!B25-Data!A25)/2)</f>
        <v/>
      </c>
      <c r="B23" s="52" t="str">
        <f>IF(ISBLANK(Data!C25),"",C23+(Data!B25-Data!A25)/2)</f>
        <v/>
      </c>
      <c r="C23" s="52" t="str">
        <f>IF(ISBLANK(Data!C25),"",BSPrice("C",Data!$L$2,E23,Data!$B$4,Data!$B$5,D23,Data!$G$2))</f>
        <v/>
      </c>
      <c r="D23" s="53" t="str">
        <f>IF(ISBLANK(Data!C25),"",Data!D25)</f>
        <v/>
      </c>
      <c r="E23" s="54">
        <f>IF(ISBLANK(Data!E25),"",Data!E25)</f>
        <v>3750</v>
      </c>
      <c r="F23" s="52">
        <f>IF(ISBLANK(Data!F25),"",H23-(Data!G25-Data!F25)/2)</f>
        <v>0.66908515092883214</v>
      </c>
      <c r="G23" s="52">
        <f>IF(ISBLANK(Data!H25),"",H23+(Data!G25-Data!F25)/2)</f>
        <v>1.5690851509288324</v>
      </c>
      <c r="H23" s="52">
        <f>IF(ISBLANK(Data!H25),"",BSPrice("P",Data!$L$2,E23,Data!$B$4,Data!$B$5,I23,Data!$G$2))</f>
        <v>1.1190851509288322</v>
      </c>
      <c r="I23" s="53">
        <f>IF(ISBLANK(Data!H25),"",Data!I25)</f>
        <v>0.2521364355117201</v>
      </c>
      <c r="K23" s="26">
        <f>IF(Data!K25="","",+Data!K25)</f>
        <v>4700</v>
      </c>
      <c r="L23" s="27"/>
      <c r="M23" s="27"/>
      <c r="N23" s="27">
        <f t="shared" si="0"/>
        <v>2.2702830737565591</v>
      </c>
      <c r="O23" s="28">
        <f t="shared" si="1"/>
        <v>0.11168382528448792</v>
      </c>
      <c r="P23" s="29">
        <f>IF(K23="","",BSDelta("C",$B$1,K23,Data!$B$4,Data!$B$5,O23,Data!$G$2))</f>
        <v>3.9452577649806038E-2</v>
      </c>
      <c r="Q23" s="30">
        <f>IF(K23="","",BSGamma($B$1,K23,Data!$B$4,Data!$B$5,O23,Data!$G$2)*10)</f>
        <v>5.8654353448114689E-3</v>
      </c>
      <c r="R23" s="29">
        <f>IF(K23="","",BSVega($B$1,K23,Data!$B$4,Data!$B$5,O23,Data!$G$2)/100)</f>
        <v>1.1060529451800867</v>
      </c>
      <c r="S23" s="29">
        <f>IF(K23="","",BStheta("C",$B$1,K23,Data!$B$4,Data!$B$5,O23,Data!$G$2)/365)</f>
        <v>-0.16754218329127551</v>
      </c>
      <c r="T23" s="9"/>
      <c r="U23" s="26">
        <f>IF(Data!U25="","",+Data!U25)</f>
        <v>4150</v>
      </c>
      <c r="V23" s="31"/>
      <c r="W23" s="31"/>
      <c r="X23" s="31">
        <f t="shared" ca="1" si="2"/>
        <v>9.6162670975070341</v>
      </c>
      <c r="Y23" s="28">
        <f t="shared" ca="1" si="3"/>
        <v>0.17459186076904779</v>
      </c>
      <c r="Z23" s="29">
        <f ca="1">IF(U23="","",BSDelta("P",$B$1,U23,Data!$B$4,Data!$B$5,Y23,Data!$G$2))</f>
        <v>-8.9480249738127599E-2</v>
      </c>
      <c r="AA23" s="30">
        <f ca="1">IF(U23="","",BSGamma($B$1,U23,Data!$B$4,Data!$B$5,Y23,Data!$G$2)*10)</f>
        <v>7.1182549764987639E-3</v>
      </c>
      <c r="AB23" s="29">
        <f ca="1">IF(U23="","",BSVega($B$1,U23,Data!$B$4,Data!$B$5,Y23,Data!$G$2)/100)</f>
        <v>2.0983741046148019</v>
      </c>
      <c r="AC23" s="29">
        <f ca="1">IF(U23="","",BStheta("P",$B$1,U23,Data!$B$4,Data!$B$5,Y23,Data!$G$2)/365)</f>
        <v>-0.66423052339279898</v>
      </c>
    </row>
    <row r="24" spans="1:29" s="46" customFormat="1" x14ac:dyDescent="0.25">
      <c r="A24" s="51" t="str">
        <f>IF(ISBLANK(Data!C26),"",C24-(Data!B26-Data!A26)/2)</f>
        <v/>
      </c>
      <c r="B24" s="52" t="str">
        <f>IF(ISBLANK(Data!C26),"",C24+(Data!B26-Data!A26)/2)</f>
        <v/>
      </c>
      <c r="C24" s="52" t="str">
        <f>IF(ISBLANK(Data!C26),"",BSPrice("C",Data!$L$2,E24,Data!$B$4,Data!$B$5,D24,Data!$G$2))</f>
        <v/>
      </c>
      <c r="D24" s="53" t="str">
        <f>IF(ISBLANK(Data!C26),"",Data!D26)</f>
        <v/>
      </c>
      <c r="E24" s="54">
        <f>IF(ISBLANK(Data!E26),"",Data!E26)</f>
        <v>3800</v>
      </c>
      <c r="F24" s="52">
        <f>IF(ISBLANK(Data!F26),"",H24-(Data!G26-Data!F26)/2)</f>
        <v>1.0592861041938364</v>
      </c>
      <c r="G24" s="52">
        <f>IF(ISBLANK(Data!H26),"",H24+(Data!G26-Data!F26)/2)</f>
        <v>1.8592861041938362</v>
      </c>
      <c r="H24" s="52">
        <f>IF(ISBLANK(Data!H26),"",BSPrice("P",Data!$L$2,E24,Data!$B$4,Data!$B$5,I24,Data!$G$2))</f>
        <v>1.4592861041938363</v>
      </c>
      <c r="I24" s="53">
        <f>IF(ISBLANK(Data!H26),"",Data!I26)</f>
        <v>0.24321449499596168</v>
      </c>
      <c r="K24" s="26">
        <f>IF(Data!K26="","",+Data!K26)</f>
        <v>4800</v>
      </c>
      <c r="L24" s="27"/>
      <c r="M24" s="27"/>
      <c r="N24" s="27">
        <f t="shared" si="0"/>
        <v>0.68865716781527198</v>
      </c>
      <c r="O24" s="28">
        <f t="shared" si="1"/>
        <v>0.12025637115008661</v>
      </c>
      <c r="P24" s="29">
        <f>IF(K24="","",BSDelta("C",$B$1,K24,Data!$B$4,Data!$B$5,O24,Data!$G$2))</f>
        <v>1.2878710257931978E-2</v>
      </c>
      <c r="Q24" s="30">
        <f>IF(K24="","",BSGamma($B$1,K24,Data!$B$4,Data!$B$5,O24,Data!$G$2)*10)</f>
        <v>2.120955750740229E-3</v>
      </c>
      <c r="R24" s="29">
        <f>IF(K24="","",BSVega($B$1,K24,Data!$B$4,Data!$B$5,O24,Data!$G$2)/100)</f>
        <v>0.43065062963035527</v>
      </c>
      <c r="S24" s="29">
        <f>IF(K24="","",BStheta("C",$B$1,K24,Data!$B$4,Data!$B$5,O24,Data!$G$2)/365)</f>
        <v>-7.3210582780393135E-2</v>
      </c>
      <c r="T24" s="9"/>
      <c r="U24" s="26">
        <f>IF(Data!U26="","",+Data!U26)</f>
        <v>4200</v>
      </c>
      <c r="V24" s="31"/>
      <c r="W24" s="31"/>
      <c r="X24" s="31">
        <f t="shared" ca="1" si="2"/>
        <v>13.510210049085117</v>
      </c>
      <c r="Y24" s="28">
        <f t="shared" ca="1" si="3"/>
        <v>0.16659411174071256</v>
      </c>
      <c r="Z24" s="29">
        <f ca="1">IF(U24="","",BSDelta("P",$B$1,U24,Data!$B$4,Data!$B$5,Y24,Data!$G$2))</f>
        <v>-0.12315840202070155</v>
      </c>
      <c r="AA24" s="30">
        <f ca="1">IF(U24="","",BSGamma($B$1,U24,Data!$B$4,Data!$B$5,Y24,Data!$G$2)*10)</f>
        <v>9.3962553576254181E-3</v>
      </c>
      <c r="AB24" s="29">
        <f ca="1">IF(U24="","",BSVega($B$1,U24,Data!$B$4,Data!$B$5,Y24,Data!$G$2)/100)</f>
        <v>2.6430163040711436</v>
      </c>
      <c r="AC24" s="29">
        <f ca="1">IF(U24="","",BStheta("P",$B$1,U24,Data!$B$4,Data!$B$5,Y24,Data!$G$2)/365)</f>
        <v>-0.81095231831889436</v>
      </c>
    </row>
    <row r="25" spans="1:29" s="46" customFormat="1" x14ac:dyDescent="0.25">
      <c r="A25" s="51" t="str">
        <f>IF(ISBLANK(Data!C27),"",C25-(Data!B27-Data!A27)/2)</f>
        <v/>
      </c>
      <c r="B25" s="52" t="str">
        <f>IF(ISBLANK(Data!C27),"",C25+(Data!B27-Data!A27)/2)</f>
        <v/>
      </c>
      <c r="C25" s="52" t="str">
        <f>IF(ISBLANK(Data!C27),"",BSPrice("C",Data!$L$2,E25,Data!$B$4,Data!$B$5,D25,Data!$G$2))</f>
        <v/>
      </c>
      <c r="D25" s="53" t="str">
        <f>IF(ISBLANK(Data!C27),"",Data!D27)</f>
        <v/>
      </c>
      <c r="E25" s="54">
        <f>IF(ISBLANK(Data!E27),"",Data!E27)</f>
        <v>3850</v>
      </c>
      <c r="F25" s="52">
        <f>IF(ISBLANK(Data!F27),"",H25-(Data!G27-Data!F27)/2)</f>
        <v>1.5465198099690782</v>
      </c>
      <c r="G25" s="52">
        <f>IF(ISBLANK(Data!H27),"",H25+(Data!G27-Data!F27)/2)</f>
        <v>2.2465198099690777</v>
      </c>
      <c r="H25" s="52">
        <f>IF(ISBLANK(Data!H27),"",BSPrice("P",Data!$L$2,E25,Data!$B$4,Data!$B$5,I25,Data!$G$2))</f>
        <v>1.8965198099690781</v>
      </c>
      <c r="I25" s="53">
        <f>IF(ISBLANK(Data!H27),"",Data!I27)</f>
        <v>0.23398957752593261</v>
      </c>
      <c r="K25" s="26">
        <f>IF(Data!K27="","",+Data!K27)</f>
        <v>4900</v>
      </c>
      <c r="L25" s="27"/>
      <c r="M25" s="27"/>
      <c r="N25" s="27">
        <f t="shared" si="0"/>
        <v>0.52605118374370363</v>
      </c>
      <c r="O25" s="28">
        <f t="shared" si="1"/>
        <v>0.14211687996822339</v>
      </c>
      <c r="P25" s="29">
        <f>IF(K25="","",BSDelta("C",$B$1,K25,Data!$B$4,Data!$B$5,O25,Data!$G$2))</f>
        <v>8.673886167950038E-3</v>
      </c>
      <c r="Q25" s="30">
        <f>IF(K25="","",BSGamma($B$1,K25,Data!$B$4,Data!$B$5,O25,Data!$G$2)*10)</f>
        <v>1.2716354288859219E-3</v>
      </c>
      <c r="R25" s="29">
        <f>IF(K25="","",BSVega($B$1,K25,Data!$B$4,Data!$B$5,O25,Data!$G$2)/100)</f>
        <v>0.30513615382541259</v>
      </c>
      <c r="S25" s="29">
        <f>IF(K25="","",BStheta("C",$B$1,K25,Data!$B$4,Data!$B$5,O25,Data!$G$2)/365)</f>
        <v>-6.3013307107712149E-2</v>
      </c>
      <c r="T25" s="9"/>
      <c r="U25" s="26">
        <f>IF(Data!U27="","",+Data!U27)</f>
        <v>4250</v>
      </c>
      <c r="V25" s="31"/>
      <c r="W25" s="31"/>
      <c r="X25" s="31">
        <f t="shared" ca="1" si="2"/>
        <v>18.869121464987757</v>
      </c>
      <c r="Y25" s="28">
        <f t="shared" ca="1" si="3"/>
        <v>0.15821007668374584</v>
      </c>
      <c r="Z25" s="29">
        <f ca="1">IF(U25="","",BSDelta("P",$B$1,U25,Data!$B$4,Data!$B$5,Y25,Data!$G$2))</f>
        <v>-0.16814622270122082</v>
      </c>
      <c r="AA25" s="30">
        <f ca="1">IF(U25="","",BSGamma($B$1,U25,Data!$B$4,Data!$B$5,Y25,Data!$G$2)*10)</f>
        <v>1.219821292748513E-2</v>
      </c>
      <c r="AB25" s="29">
        <f ca="1">IF(U25="","",BSVega($B$1,U25,Data!$B$4,Data!$B$5,Y25,Data!$G$2)/100)</f>
        <v>3.258485067268269</v>
      </c>
      <c r="AC25" s="29">
        <f ca="1">IF(U25="","",BStheta("P",$B$1,U25,Data!$B$4,Data!$B$5,Y25,Data!$G$2)/365)</f>
        <v>-0.96886898565635027</v>
      </c>
    </row>
    <row r="26" spans="1:29" s="46" customFormat="1" x14ac:dyDescent="0.25">
      <c r="A26" s="51" t="str">
        <f>IF(ISBLANK(Data!C28),"",C26-(Data!B28-Data!A28)/2)</f>
        <v/>
      </c>
      <c r="B26" s="52" t="str">
        <f>IF(ISBLANK(Data!C28),"",C26+(Data!B28-Data!A28)/2)</f>
        <v/>
      </c>
      <c r="C26" s="52" t="str">
        <f>IF(ISBLANK(Data!C28),"",BSPrice("C",Data!$L$2,E26,Data!$B$4,Data!$B$5,D26,Data!$G$2))</f>
        <v/>
      </c>
      <c r="D26" s="53" t="str">
        <f>IF(ISBLANK(Data!C28),"",Data!D28)</f>
        <v/>
      </c>
      <c r="E26" s="54">
        <f>IF(ISBLANK(Data!E28),"",Data!E28)</f>
        <v>3900</v>
      </c>
      <c r="F26" s="52">
        <f>IF(ISBLANK(Data!F28),"",H26-(Data!G28-Data!F28)/2)</f>
        <v>2.2304812890546826</v>
      </c>
      <c r="G26" s="52">
        <f>IF(ISBLANK(Data!H28),"",H26+(Data!G28-Data!F28)/2)</f>
        <v>2.6304812890546829</v>
      </c>
      <c r="H26" s="52">
        <f>IF(ISBLANK(Data!H28),"",BSPrice("P",Data!$L$2,E26,Data!$B$4,Data!$B$5,I26,Data!$G$2))</f>
        <v>2.4304812890546827</v>
      </c>
      <c r="I26" s="53">
        <f>IF(ISBLANK(Data!H28),"",Data!I28)</f>
        <v>0.22403957925353832</v>
      </c>
      <c r="K26" s="26">
        <f>IF(Data!K28="","",+Data!K28)</f>
        <v>5000</v>
      </c>
      <c r="L26" s="27"/>
      <c r="M26" s="27"/>
      <c r="N26" s="27">
        <f t="shared" si="0"/>
        <v>0.72942629307893014</v>
      </c>
      <c r="O26" s="28">
        <f t="shared" si="1"/>
        <v>0.17386033066876258</v>
      </c>
      <c r="P26" s="29">
        <f>IF(K26="","",BSDelta("C",$B$1,K26,Data!$B$4,Data!$B$5,O26,Data!$G$2))</f>
        <v>9.7506566372900713E-3</v>
      </c>
      <c r="Q26" s="30">
        <f>IF(K26="","",BSGamma($B$1,K26,Data!$B$4,Data!$B$5,O26,Data!$G$2)*10)</f>
        <v>1.1516319675395706E-3</v>
      </c>
      <c r="R26" s="29">
        <f>IF(K26="","",BSVega($B$1,K26,Data!$B$4,Data!$B$5,O26,Data!$G$2)/100)</f>
        <v>0.33806452256649877</v>
      </c>
      <c r="S26" s="29">
        <f>IF(K26="","",BStheta("C",$B$1,K26,Data!$B$4,Data!$B$5,O26,Data!$G$2)/365)</f>
        <v>-8.7032426793376583E-2</v>
      </c>
      <c r="T26" s="9"/>
      <c r="U26" s="26">
        <f>IF(Data!U28="","",+Data!U28)</f>
        <v>4300</v>
      </c>
      <c r="V26" s="31"/>
      <c r="W26" s="31"/>
      <c r="X26" s="31">
        <f t="shared" ca="1" si="2"/>
        <v>26.331872939947971</v>
      </c>
      <c r="Y26" s="28">
        <f t="shared" ca="1" si="3"/>
        <v>0.14968756872923869</v>
      </c>
      <c r="Z26" s="29">
        <f ca="1">IF(U26="","",BSDelta("P",$B$1,U26,Data!$B$4,Data!$B$5,Y26,Data!$G$2))</f>
        <v>-0.22795968803453182</v>
      </c>
      <c r="AA26" s="30">
        <f ca="1">IF(U26="","",BSGamma($B$1,U26,Data!$B$4,Data!$B$5,Y26,Data!$G$2)*10)</f>
        <v>1.5493505313068277E-2</v>
      </c>
      <c r="AB26" s="29">
        <f ca="1">IF(U26="","",BSVega($B$1,U26,Data!$B$4,Data!$B$5,Y26,Data!$G$2)/100)</f>
        <v>3.9158027224073781</v>
      </c>
      <c r="AC26" s="29">
        <f ca="1">IF(U26="","",BStheta("P",$B$1,U26,Data!$B$4,Data!$B$5,Y26,Data!$G$2)/365)</f>
        <v>-1.1313685628449608</v>
      </c>
    </row>
    <row r="27" spans="1:29" s="46" customFormat="1" x14ac:dyDescent="0.25">
      <c r="A27" s="51" t="str">
        <f>IF(ISBLANK(Data!C29),"",C27-(Data!B29-Data!A29)/2)</f>
        <v/>
      </c>
      <c r="B27" s="52" t="str">
        <f>IF(ISBLANK(Data!C29),"",C27+(Data!B29-Data!A29)/2)</f>
        <v/>
      </c>
      <c r="C27" s="52" t="str">
        <f>IF(ISBLANK(Data!C29),"",BSPrice("C",Data!$L$2,E27,Data!$B$4,Data!$B$5,D27,Data!$G$2))</f>
        <v/>
      </c>
      <c r="D27" s="53" t="str">
        <f>IF(ISBLANK(Data!C29),"",Data!D29)</f>
        <v/>
      </c>
      <c r="E27" s="54">
        <f>IF(ISBLANK(Data!E29),"",Data!E29)</f>
        <v>3950</v>
      </c>
      <c r="F27" s="52">
        <f>IF(ISBLANK(Data!F29),"",H27-(Data!G29-Data!F29)/2)</f>
        <v>2.9096990402113958</v>
      </c>
      <c r="G27" s="52">
        <f>IF(ISBLANK(Data!H29),"",H27+(Data!G29-Data!F29)/2)</f>
        <v>3.3096990402113962</v>
      </c>
      <c r="H27" s="52">
        <f>IF(ISBLANK(Data!H29),"",BSPrice("P",Data!$L$2,E27,Data!$B$4,Data!$B$5,I27,Data!$G$2))</f>
        <v>3.109699040211396</v>
      </c>
      <c r="I27" s="53">
        <f>IF(ISBLANK(Data!H29),"",Data!I29)</f>
        <v>0.21373796786026608</v>
      </c>
      <c r="K27" s="26" t="str">
        <f>IF(Data!K29="","",+Data!K29)</f>
        <v/>
      </c>
      <c r="L27" s="27"/>
      <c r="M27" s="27"/>
      <c r="N27" s="27" t="str">
        <f t="shared" si="0"/>
        <v/>
      </c>
      <c r="O27" s="28" t="str">
        <f t="shared" si="1"/>
        <v/>
      </c>
      <c r="P27" s="29" t="str">
        <f>IF(K27="","",BSDelta("C",$B$1,K27,Data!$B$4,Data!$B$5,O27,Data!$G$2))</f>
        <v/>
      </c>
      <c r="Q27" s="30" t="str">
        <f>IF(K27="","",BSGamma($B$1,K27,Data!$B$4,Data!$B$5,O27,Data!$G$2)*10)</f>
        <v/>
      </c>
      <c r="R27" s="29" t="str">
        <f>IF(K27="","",BSVega($B$1,K27,Data!$B$4,Data!$B$5,O27,Data!$G$2)/100)</f>
        <v/>
      </c>
      <c r="S27" s="29" t="str">
        <f>IF(K27="","",BStheta("C",$B$1,K27,Data!$B$4,Data!$B$5,O27,Data!$G$2)/365)</f>
        <v/>
      </c>
      <c r="T27" s="9"/>
      <c r="U27" s="26">
        <f>IF(Data!U29="","",+Data!U29)</f>
        <v>4350</v>
      </c>
      <c r="V27" s="31"/>
      <c r="W27" s="31"/>
      <c r="X27" s="31">
        <f t="shared" ca="1" si="2"/>
        <v>36.985508930112246</v>
      </c>
      <c r="Y27" s="28">
        <f t="shared" ca="1" si="3"/>
        <v>0.14168262968705778</v>
      </c>
      <c r="Z27" s="29">
        <f ca="1">IF(U27="","",BSDelta("P",$B$1,U27,Data!$B$4,Data!$B$5,Y27,Data!$G$2))</f>
        <v>-0.30659957766433255</v>
      </c>
      <c r="AA27" s="30">
        <f ca="1">IF(U27="","",BSGamma($B$1,U27,Data!$B$4,Data!$B$5,Y27,Data!$G$2)*10)</f>
        <v>1.9007359707689849E-2</v>
      </c>
      <c r="AB27" s="29">
        <f ca="1">IF(U27="","",BSVega($B$1,U27,Data!$B$4,Data!$B$5,Y27,Data!$G$2)/100)</f>
        <v>4.5469877762077093</v>
      </c>
      <c r="AC27" s="29">
        <f ca="1">IF(U27="","",BStheta("P",$B$1,U27,Data!$B$4,Data!$B$5,Y27,Data!$G$2)/365)</f>
        <v>-1.2888488048279336</v>
      </c>
    </row>
    <row r="28" spans="1:29" s="46" customFormat="1" x14ac:dyDescent="0.25">
      <c r="A28" s="51" t="str">
        <f>IF(ISBLANK(Data!C30),"",C28-(Data!B30-Data!A30)/2)</f>
        <v/>
      </c>
      <c r="B28" s="52" t="str">
        <f>IF(ISBLANK(Data!C30),"",C28+(Data!B30-Data!A30)/2)</f>
        <v/>
      </c>
      <c r="C28" s="52" t="str">
        <f>IF(ISBLANK(Data!C30),"",BSPrice("C",Data!$L$2,E28,Data!$B$4,Data!$B$5,D28,Data!$G$2))</f>
        <v/>
      </c>
      <c r="D28" s="53" t="str">
        <f>IF(ISBLANK(Data!C30),"",Data!D30)</f>
        <v/>
      </c>
      <c r="E28" s="54">
        <f>IF(ISBLANK(Data!E30),"",Data!E30)</f>
        <v>4000</v>
      </c>
      <c r="F28" s="52">
        <f>IF(ISBLANK(Data!F30),"",H28-(Data!G30-Data!F30)/2)</f>
        <v>3.483562114374041</v>
      </c>
      <c r="G28" s="52">
        <f>IF(ISBLANK(Data!H30),"",H28+(Data!G30-Data!F30)/2)</f>
        <v>4.3835621143740413</v>
      </c>
      <c r="H28" s="52">
        <f>IF(ISBLANK(Data!H30),"",BSPrice("P",Data!$L$2,E28,Data!$B$4,Data!$B$5,I28,Data!$G$2))</f>
        <v>3.9335621143740411</v>
      </c>
      <c r="I28" s="53">
        <f>IF(ISBLANK(Data!H30),"",Data!I30)</f>
        <v>0.20265891491830276</v>
      </c>
      <c r="K28" s="26" t="str">
        <f>IF(Data!K30="","",+Data!K30)</f>
        <v/>
      </c>
      <c r="L28" s="27"/>
      <c r="M28" s="27"/>
      <c r="N28" s="27" t="str">
        <f t="shared" si="0"/>
        <v/>
      </c>
      <c r="O28" s="28" t="str">
        <f t="shared" si="1"/>
        <v/>
      </c>
      <c r="P28" s="29" t="str">
        <f>IF(K28="","",BSDelta("C",$B$1,K28,Data!$B$4,Data!$B$5,O28,Data!$G$2))</f>
        <v/>
      </c>
      <c r="Q28" s="30" t="str">
        <f>IF(K28="","",BSGamma($B$1,K28,Data!$B$4,Data!$B$5,O28,Data!$G$2)*10)</f>
        <v/>
      </c>
      <c r="R28" s="29" t="str">
        <f>IF(K28="","",BSVega($B$1,K28,Data!$B$4,Data!$B$5,O28,Data!$G$2)/100)</f>
        <v/>
      </c>
      <c r="S28" s="29" t="str">
        <f>IF(K28="","",BStheta("C",$B$1,K28,Data!$B$4,Data!$B$5,O28,Data!$G$2)/365)</f>
        <v/>
      </c>
      <c r="T28" s="9"/>
      <c r="U28" s="26">
        <f>IF(Data!U30="","",+Data!U30)</f>
        <v>4375</v>
      </c>
      <c r="V28" s="31"/>
      <c r="W28" s="31"/>
      <c r="X28" s="31">
        <f t="shared" ca="1" si="2"/>
        <v>43.739037538281082</v>
      </c>
      <c r="Y28" s="28">
        <f t="shared" ca="1" si="3"/>
        <v>0.13764242968804727</v>
      </c>
      <c r="Z28" s="29">
        <f ca="1">IF(U28="","",BSDelta("P",$B$1,U28,Data!$B$4,Data!$B$5,Y28,Data!$G$2))</f>
        <v>-0.35327512986937404</v>
      </c>
      <c r="AA28" s="30">
        <f ca="1">IF(U28="","",BSGamma($B$1,U28,Data!$B$4,Data!$B$5,Y28,Data!$G$2)*10)</f>
        <v>2.0700819628304976E-2</v>
      </c>
      <c r="AB28" s="29">
        <f ca="1">IF(U28="","",BSVega($B$1,U28,Data!$B$4,Data!$B$5,Y28,Data!$G$2)/100)</f>
        <v>4.8108881016014884</v>
      </c>
      <c r="AC28" s="29">
        <f ca="1">IF(U28="","",BStheta("P",$B$1,U28,Data!$B$4,Data!$B$5,Y28,Data!$G$2)/365)</f>
        <v>-1.3556300926019085</v>
      </c>
    </row>
    <row r="29" spans="1:29" s="46" customFormat="1" x14ac:dyDescent="0.25">
      <c r="A29" s="51">
        <f>IF(ISBLANK(Data!C31),"",C29-(Data!B31-Data!A31)/2)</f>
        <v>390.81887687317976</v>
      </c>
      <c r="B29" s="52">
        <f>IF(ISBLANK(Data!C31),"",C29+(Data!B31-Data!A31)/2)</f>
        <v>396.31887687317976</v>
      </c>
      <c r="C29" s="52">
        <f>IF(ISBLANK(Data!C31),"",BSPrice("C",Data!$L$2,E29,Data!$B$4,Data!$B$5,D29,Data!$G$2))</f>
        <v>393.56887687317976</v>
      </c>
      <c r="D29" s="53">
        <f>IF(ISBLANK(Data!C31),"",Data!D31)</f>
        <v>0.20329821216704372</v>
      </c>
      <c r="E29" s="54">
        <f>IF(ISBLANK(Data!E31),"",Data!E31)</f>
        <v>4050</v>
      </c>
      <c r="F29" s="52">
        <f>IF(ISBLANK(Data!F31),"",H29-(Data!G31-Data!F31)/2)</f>
        <v>5.0412414291686733</v>
      </c>
      <c r="G29" s="52">
        <f>IF(ISBLANK(Data!H31),"",H29+(Data!G31-Data!F31)/2)</f>
        <v>5.7412414291686726</v>
      </c>
      <c r="H29" s="52">
        <f>IF(ISBLANK(Data!H31),"",BSPrice("P",Data!$L$2,E29,Data!$B$4,Data!$B$5,I29,Data!$G$2))</f>
        <v>5.391241429168673</v>
      </c>
      <c r="I29" s="53">
        <f>IF(ISBLANK(Data!H31),"",Data!I31)</f>
        <v>0.19430306672189954</v>
      </c>
      <c r="K29" s="26" t="str">
        <f>IF(Data!K31="","",+Data!K31)</f>
        <v/>
      </c>
      <c r="L29" s="27"/>
      <c r="M29" s="27"/>
      <c r="N29" s="27" t="str">
        <f t="shared" si="0"/>
        <v/>
      </c>
      <c r="O29" s="28" t="str">
        <f t="shared" si="1"/>
        <v/>
      </c>
      <c r="P29" s="29" t="str">
        <f>IF(K29="","",BSDelta("C",$B$1,K29,Data!$B$4,Data!$B$5,O29,Data!$G$2))</f>
        <v/>
      </c>
      <c r="Q29" s="30" t="str">
        <f>IF(K29="","",BSGamma($B$1,K29,Data!$B$4,Data!$B$5,O29,Data!$G$2)*10)</f>
        <v/>
      </c>
      <c r="R29" s="29" t="str">
        <f>IF(K29="","",BSVega($B$1,K29,Data!$B$4,Data!$B$5,O29,Data!$G$2)/100)</f>
        <v/>
      </c>
      <c r="S29" s="29" t="str">
        <f>IF(K29="","",BStheta("C",$B$1,K29,Data!$B$4,Data!$B$5,O29,Data!$G$2)/365)</f>
        <v/>
      </c>
      <c r="T29" s="19" t="e">
        <f t="shared" ref="T29:T54" si="4">IF(ISBLANK(K29),"",+K29-$C$3)</f>
        <v>#VALUE!</v>
      </c>
      <c r="U29" s="26">
        <f>IF(Data!U31="","",+Data!U31)</f>
        <v>4400</v>
      </c>
      <c r="V29" s="31"/>
      <c r="W29" s="31"/>
      <c r="X29" s="31">
        <f t="shared" ca="1" si="2"/>
        <v>51.676696731595484</v>
      </c>
      <c r="Y29" s="28">
        <f t="shared" ca="1" si="3"/>
        <v>0.13367276375580719</v>
      </c>
      <c r="Z29" s="29">
        <f ca="1">IF(U29="","",BSDelta("P",$B$1,U29,Data!$B$4,Data!$B$5,Y29,Data!$G$2))</f>
        <v>-0.40495768210264721</v>
      </c>
      <c r="AA29" s="30">
        <f ca="1">IF(U29="","",BSGamma($B$1,U29,Data!$B$4,Data!$B$5,Y29,Data!$G$2)*10)</f>
        <v>2.2215087005913164E-2</v>
      </c>
      <c r="AB29" s="29">
        <f ca="1">IF(U29="","",BSVega($B$1,U29,Data!$B$4,Data!$B$5,Y29,Data!$G$2)/100)</f>
        <v>5.0139076438741084</v>
      </c>
      <c r="AC29" s="29">
        <f ca="1">IF(U29="","",BStheta("P",$B$1,U29,Data!$B$4,Data!$B$5,Y29,Data!$G$2)/365)</f>
        <v>-1.4104493432507181</v>
      </c>
    </row>
    <row r="30" spans="1:29" s="46" customFormat="1" x14ac:dyDescent="0.25">
      <c r="A30" s="51">
        <f>IF(ISBLANK(Data!C32),"",C30-(Data!B32-Data!A32)/2)</f>
        <v>343.56072492893429</v>
      </c>
      <c r="B30" s="52">
        <f>IF(ISBLANK(Data!C32),"",C30+(Data!B32-Data!A32)/2)</f>
        <v>347.86072492893425</v>
      </c>
      <c r="C30" s="52">
        <f>IF(ISBLANK(Data!C32),"",BSPrice("C",Data!$L$2,E30,Data!$B$4,Data!$B$5,D30,Data!$G$2))</f>
        <v>345.71072492893427</v>
      </c>
      <c r="D30" s="61">
        <f>IF(ISBLANK(Data!C32),"",Data!D32)</f>
        <v>0.19366654854787893</v>
      </c>
      <c r="E30" s="54">
        <f>IF(ISBLANK(Data!E32),"",Data!E32)</f>
        <v>4100</v>
      </c>
      <c r="F30" s="52">
        <f>IF(ISBLANK(Data!F32),"",H30-(Data!G32-Data!F32)/2)</f>
        <v>6.9860556607084847</v>
      </c>
      <c r="G30" s="52">
        <f>IF(ISBLANK(Data!H32),"",H30+(Data!G32-Data!F32)/2)</f>
        <v>7.5860556607084844</v>
      </c>
      <c r="H30" s="52">
        <f>IF(ISBLANK(Data!H32),"",BSPrice("P",Data!$L$2,E30,Data!$B$4,Data!$B$5,I30,Data!$G$2))</f>
        <v>7.2860556607084845</v>
      </c>
      <c r="I30" s="53">
        <f>IF(ISBLANK(Data!H32),"",Data!I32)</f>
        <v>0.18515028914876017</v>
      </c>
      <c r="K30" s="26" t="str">
        <f>IF(Data!K32="","",+Data!K32)</f>
        <v/>
      </c>
      <c r="L30" s="27"/>
      <c r="M30" s="27"/>
      <c r="N30" s="27" t="str">
        <f t="shared" si="0"/>
        <v/>
      </c>
      <c r="O30" s="28" t="str">
        <f t="shared" si="1"/>
        <v/>
      </c>
      <c r="P30" s="29" t="str">
        <f>IF(K30="","",BSDelta("C",$B$1,K30,Data!$B$4,Data!$B$5,O30,Data!$G$2))</f>
        <v/>
      </c>
      <c r="Q30" s="30" t="str">
        <f>IF(K30="","",BSGamma($B$1,K30,Data!$B$4,Data!$B$5,O30,Data!$G$2)*10)</f>
        <v/>
      </c>
      <c r="R30" s="29" t="str">
        <f>IF(K30="","",BSVega($B$1,K30,Data!$B$4,Data!$B$5,O30,Data!$G$2)/100)</f>
        <v/>
      </c>
      <c r="S30" s="29" t="str">
        <f>IF(K30="","",BStheta("C",$B$1,K30,Data!$B$4,Data!$B$5,O30,Data!$G$2)/365)</f>
        <v/>
      </c>
      <c r="T30" s="19" t="e">
        <f t="shared" si="4"/>
        <v>#VALUE!</v>
      </c>
      <c r="U30" s="26">
        <f>IF(Data!U32="","",+Data!U32)</f>
        <v>4425</v>
      </c>
      <c r="V30" s="31"/>
      <c r="W30" s="31"/>
      <c r="X30" s="31">
        <f t="shared" ca="1" si="2"/>
        <v>60.799878501918101</v>
      </c>
      <c r="Y30" s="28">
        <f t="shared" ca="1" si="3"/>
        <v>0.12948446438728869</v>
      </c>
      <c r="Z30" s="29">
        <f ca="1">IF(U30="","",BSDelta("P",$B$1,U30,Data!$B$4,Data!$B$5,Y30,Data!$G$2))</f>
        <v>-0.46122487969737913</v>
      </c>
      <c r="AA30" s="30">
        <f ca="1">IF(U30="","",BSGamma($B$1,U30,Data!$B$4,Data!$B$5,Y30,Data!$G$2)*10)</f>
        <v>2.3476365397381019E-2</v>
      </c>
      <c r="AB30" s="29">
        <f ca="1">IF(U30="","",BSVega($B$1,U30,Data!$B$4,Data!$B$5,Y30,Data!$G$2)/100)</f>
        <v>5.1325585132566856</v>
      </c>
      <c r="AC30" s="29">
        <f ca="1">IF(U30="","",BStheta("P",$B$1,U30,Data!$B$4,Data!$B$5,Y30,Data!$G$2)/365)</f>
        <v>-1.4468838103165387</v>
      </c>
    </row>
    <row r="31" spans="1:29" s="46" customFormat="1" x14ac:dyDescent="0.25">
      <c r="A31" s="51">
        <f>IF(ISBLANK(Data!C33),"",C31-(Data!B33-Data!A33)/2)</f>
        <v>295.6883783040538</v>
      </c>
      <c r="B31" s="52">
        <f>IF(ISBLANK(Data!C33),"",C31+(Data!B33-Data!A33)/2)</f>
        <v>300.88837830405384</v>
      </c>
      <c r="C31" s="52">
        <f>IF(ISBLANK(Data!C33),"",BSPrice("C",Data!$L$2,E31,Data!$B$4,Data!$B$5,D31,Data!$G$2))</f>
        <v>298.28837830405382</v>
      </c>
      <c r="D31" s="53">
        <f>IF(ISBLANK(Data!C33),"",Data!D33)</f>
        <v>0.1826118358936796</v>
      </c>
      <c r="E31" s="54">
        <f>IF(ISBLANK(Data!E33),"",Data!E33)</f>
        <v>4150</v>
      </c>
      <c r="F31" s="52">
        <f>IF(ISBLANK(Data!F33),"",H31-(Data!G33-Data!F33)/2)</f>
        <v>9.4162670975070348</v>
      </c>
      <c r="G31" s="52">
        <f>IF(ISBLANK(Data!H33),"",H31+(Data!G33-Data!F33)/2)</f>
        <v>9.8162670975070334</v>
      </c>
      <c r="H31" s="52">
        <f>IF(ISBLANK(Data!H33),"",BSPrice("P",Data!$L$2,E31,Data!$B$4,Data!$B$5,I31,Data!$G$2))</f>
        <v>9.6162670975070341</v>
      </c>
      <c r="I31" s="53">
        <f>IF(ISBLANK(Data!H33),"",Data!I33)</f>
        <v>0.17459186076904779</v>
      </c>
      <c r="K31" s="26" t="str">
        <f>IF(Data!K33="","",+Data!K33)</f>
        <v/>
      </c>
      <c r="L31" s="27"/>
      <c r="M31" s="27"/>
      <c r="N31" s="27" t="str">
        <f t="shared" si="0"/>
        <v/>
      </c>
      <c r="O31" s="28" t="str">
        <f t="shared" si="1"/>
        <v/>
      </c>
      <c r="P31" s="29" t="str">
        <f>IF(K31="","",BSDelta("C",$B$1,K31,Data!$B$4,Data!$B$5,O31,Data!$G$2))</f>
        <v/>
      </c>
      <c r="Q31" s="30" t="str">
        <f>IF(K31="","",BSGamma($B$1,K31,Data!$B$4,Data!$B$5,O31,Data!$G$2)*10)</f>
        <v/>
      </c>
      <c r="R31" s="29" t="str">
        <f>IF(K31="","",BSVega($B$1,K31,Data!$B$4,Data!$B$5,O31,Data!$G$2)/100)</f>
        <v/>
      </c>
      <c r="S31" s="29" t="str">
        <f>IF(K31="","",BStheta("C",$B$1,K31,Data!$B$4,Data!$B$5,O31,Data!$G$2)/365)</f>
        <v/>
      </c>
      <c r="T31" s="19" t="e">
        <f t="shared" si="4"/>
        <v>#VALUE!</v>
      </c>
      <c r="U31" s="26">
        <f>IF(Data!U33="","",+Data!U33)</f>
        <v>4450</v>
      </c>
      <c r="V31" s="31"/>
      <c r="W31" s="31"/>
      <c r="X31" s="31">
        <f t="shared" ca="1" si="2"/>
        <v>71.560494581953208</v>
      </c>
      <c r="Y31" s="28">
        <f t="shared" ca="1" si="3"/>
        <v>0.12568303071526524</v>
      </c>
      <c r="Z31" s="29">
        <f ca="1">IF(U31="","",BSDelta("P",$B$1,U31,Data!$B$4,Data!$B$5,Y31,Data!$G$2))</f>
        <v>-0.52155172308670461</v>
      </c>
      <c r="AA31" s="30">
        <f ca="1">IF(U31="","",BSGamma($B$1,U31,Data!$B$4,Data!$B$5,Y31,Data!$G$2)*10)</f>
        <v>2.4239595573130684E-2</v>
      </c>
      <c r="AB31" s="29">
        <f ca="1">IF(U31="","",BSVega($B$1,U31,Data!$B$4,Data!$B$5,Y31,Data!$G$2)/100)</f>
        <v>5.1438393724208185</v>
      </c>
      <c r="AC31" s="29">
        <f ca="1">IF(U31="","",BStheta("P",$B$1,U31,Data!$B$4,Data!$B$5,Y31,Data!$G$2)/365)</f>
        <v>-1.4664752650717203</v>
      </c>
    </row>
    <row r="32" spans="1:29" s="46" customFormat="1" x14ac:dyDescent="0.25">
      <c r="A32" s="51">
        <f>IF(ISBLANK(Data!C34),"",C32-(Data!B34-Data!A34)/2)</f>
        <v>249.59120218097206</v>
      </c>
      <c r="B32" s="52">
        <f>IF(ISBLANK(Data!C34),"",C32+(Data!B34-Data!A34)/2)</f>
        <v>253.99120218097204</v>
      </c>
      <c r="C32" s="52">
        <f>IF(ISBLANK(Data!C34),"",BSPrice("C",Data!$L$2,E32,Data!$B$4,Data!$B$5,D32,Data!$G$2))</f>
        <v>251.79120218097205</v>
      </c>
      <c r="D32" s="53">
        <f>IF(ISBLANK(Data!C34),"",Data!D34)</f>
        <v>0.17160091742687408</v>
      </c>
      <c r="E32" s="54">
        <f>IF(ISBLANK(Data!E34),"",Data!E34)</f>
        <v>4200</v>
      </c>
      <c r="F32" s="52">
        <f>IF(ISBLANK(Data!F34),"",H32-(Data!G34-Data!F34)/2)</f>
        <v>13.210210049085116</v>
      </c>
      <c r="G32" s="52">
        <f>IF(ISBLANK(Data!H34),"",H32+(Data!G34-Data!F34)/2)</f>
        <v>13.810210049085118</v>
      </c>
      <c r="H32" s="52">
        <f>IF(ISBLANK(Data!H34),"",BSPrice("P",Data!$L$2,E32,Data!$B$4,Data!$B$5,I32,Data!$G$2))</f>
        <v>13.510210049085117</v>
      </c>
      <c r="I32" s="53">
        <f>IF(ISBLANK(Data!H34),"",Data!I34)</f>
        <v>0.16659411174071256</v>
      </c>
      <c r="K32" s="26" t="str">
        <f>IF(Data!K34="","",+Data!K34)</f>
        <v/>
      </c>
      <c r="L32" s="27"/>
      <c r="M32" s="27"/>
      <c r="N32" s="27" t="str">
        <f t="shared" si="0"/>
        <v/>
      </c>
      <c r="O32" s="28" t="str">
        <f t="shared" si="1"/>
        <v/>
      </c>
      <c r="P32" s="29" t="str">
        <f>IF(K32="","",BSDelta("C",$B$1,K32,Data!$B$4,Data!$B$5,O32,Data!$G$2))</f>
        <v/>
      </c>
      <c r="Q32" s="30" t="str">
        <f>IF(K32="","",BSGamma($B$1,K32,Data!$B$4,Data!$B$5,O32,Data!$G$2)*10)</f>
        <v/>
      </c>
      <c r="R32" s="29" t="str">
        <f>IF(K32="","",BSVega($B$1,K32,Data!$B$4,Data!$B$5,O32,Data!$G$2)/100)</f>
        <v/>
      </c>
      <c r="S32" s="29" t="str">
        <f>IF(K32="","",BStheta("C",$B$1,K32,Data!$B$4,Data!$B$5,O32,Data!$G$2)/365)</f>
        <v/>
      </c>
      <c r="T32" s="19" t="e">
        <f t="shared" si="4"/>
        <v>#VALUE!</v>
      </c>
      <c r="U32" s="26">
        <f>IF(Data!U34="","",+Data!U34)</f>
        <v>4475</v>
      </c>
      <c r="V32" s="31"/>
      <c r="W32" s="31"/>
      <c r="X32" s="31">
        <f t="shared" ca="1" si="2"/>
        <v>83.963311128085479</v>
      </c>
      <c r="Y32" s="28">
        <f t="shared" ca="1" si="3"/>
        <v>0.12203666929539572</v>
      </c>
      <c r="Z32" s="29">
        <f ca="1">IF(U32="","",BSDelta("P",$B$1,U32,Data!$B$4,Data!$B$5,Y32,Data!$G$2))</f>
        <v>-0.58451156309860286</v>
      </c>
      <c r="AA32" s="30">
        <f ca="1">IF(U32="","",BSGamma($B$1,U32,Data!$B$4,Data!$B$5,Y32,Data!$G$2)*10)</f>
        <v>2.4401049882371392E-2</v>
      </c>
      <c r="AB32" s="29">
        <f ca="1">IF(U32="","",BSVega($B$1,U32,Data!$B$4,Data!$B$5,Y32,Data!$G$2)/100)</f>
        <v>5.0278723479611651</v>
      </c>
      <c r="AC32" s="29">
        <f ca="1">IF(U32="","",BStheta("P",$B$1,U32,Data!$B$4,Data!$B$5,Y32,Data!$G$2)/365)</f>
        <v>-1.4642580661612754</v>
      </c>
    </row>
    <row r="33" spans="1:29" s="46" customFormat="1" x14ac:dyDescent="0.25">
      <c r="A33" s="51">
        <f>IF(ISBLANK(Data!C35),"",C33-(Data!B35-Data!A35)/2)</f>
        <v>205.34660839695624</v>
      </c>
      <c r="B33" s="52">
        <f>IF(ISBLANK(Data!C35),"",C33+(Data!B35-Data!A35)/2)</f>
        <v>209.94660839695626</v>
      </c>
      <c r="C33" s="52">
        <f>IF(ISBLANK(Data!C35),"",BSPrice("C",Data!$L$2,E33,Data!$B$4,Data!$B$5,D33,Data!$G$2))</f>
        <v>207.64660839695625</v>
      </c>
      <c r="D33" s="53">
        <f>IF(ISBLANK(Data!C35),"",Data!D35)</f>
        <v>0.16375851546375123</v>
      </c>
      <c r="E33" s="54">
        <f>IF(ISBLANK(Data!E35),"",Data!E35)</f>
        <v>4250</v>
      </c>
      <c r="F33" s="52">
        <f>IF(ISBLANK(Data!F35),"",H33-(Data!G35-Data!F35)/2)</f>
        <v>18.569121464987759</v>
      </c>
      <c r="G33" s="52">
        <f>IF(ISBLANK(Data!H35),"",H33+(Data!G35-Data!F35)/2)</f>
        <v>19.169121464987754</v>
      </c>
      <c r="H33" s="52">
        <f>IF(ISBLANK(Data!H35),"",BSPrice("P",Data!$L$2,E33,Data!$B$4,Data!$B$5,I33,Data!$G$2))</f>
        <v>18.869121464987757</v>
      </c>
      <c r="I33" s="53">
        <f>IF(ISBLANK(Data!H35),"",Data!I35)</f>
        <v>0.15821007668374584</v>
      </c>
      <c r="K33" s="26" t="str">
        <f>IF(Data!K35="","",+Data!K35)</f>
        <v/>
      </c>
      <c r="L33" s="27"/>
      <c r="M33" s="27"/>
      <c r="N33" s="27" t="str">
        <f t="shared" si="0"/>
        <v/>
      </c>
      <c r="O33" s="28" t="str">
        <f t="shared" si="1"/>
        <v/>
      </c>
      <c r="P33" s="29" t="str">
        <f>IF(K33="","",BSDelta("C",$B$1,K33,Data!$B$4,Data!$B$5,O33,Data!$G$2))</f>
        <v/>
      </c>
      <c r="Q33" s="30" t="str">
        <f>IF(K33="","",BSGamma($B$1,K33,Data!$B$4,Data!$B$5,O33,Data!$G$2)*10)</f>
        <v/>
      </c>
      <c r="R33" s="29" t="str">
        <f>IF(K33="","",BSVega($B$1,K33,Data!$B$4,Data!$B$5,O33,Data!$G$2)/100)</f>
        <v/>
      </c>
      <c r="S33" s="29" t="str">
        <f>IF(K33="","",BStheta("C",$B$1,K33,Data!$B$4,Data!$B$5,O33,Data!$G$2)/365)</f>
        <v/>
      </c>
      <c r="T33" s="19" t="e">
        <f t="shared" si="4"/>
        <v>#VALUE!</v>
      </c>
      <c r="U33" s="26">
        <f>IF(Data!U35="","",+Data!U35)</f>
        <v>4500</v>
      </c>
      <c r="V33" s="31"/>
      <c r="W33" s="31"/>
      <c r="X33" s="31">
        <f t="shared" ca="1" si="2"/>
        <v>98.366523640364449</v>
      </c>
      <c r="Y33" s="28">
        <f t="shared" ca="1" si="3"/>
        <v>0.1191281656430272</v>
      </c>
      <c r="Z33" s="29">
        <f ca="1">IF(U33="","",BSDelta("P",$B$1,U33,Data!$B$4,Data!$B$5,Y33,Data!$G$2))</f>
        <v>-0.64760021135122481</v>
      </c>
      <c r="AA33" s="30">
        <f ca="1">IF(U33="","",BSGamma($B$1,U33,Data!$B$4,Data!$B$5,Y33,Data!$G$2)*10)</f>
        <v>2.3753482389533641E-2</v>
      </c>
      <c r="AB33" s="29">
        <f ca="1">IF(U33="","",BSVega($B$1,U33,Data!$B$4,Data!$B$5,Y33,Data!$G$2)/100)</f>
        <v>4.7777907700907871</v>
      </c>
      <c r="AC33" s="29">
        <f ca="1">IF(U33="","",BStheta("P",$B$1,U33,Data!$B$4,Data!$B$5,Y33,Data!$G$2)/365)</f>
        <v>-1.4435441507728717</v>
      </c>
    </row>
    <row r="34" spans="1:29" s="46" customFormat="1" x14ac:dyDescent="0.25">
      <c r="A34" s="51">
        <f>IF(ISBLANK(Data!C36),"",C34-(Data!B36-Data!A36)/2)</f>
        <v>163.16559892474669</v>
      </c>
      <c r="B34" s="52">
        <f>IF(ISBLANK(Data!C36),"",C34+(Data!B36-Data!A36)/2)</f>
        <v>166.76559892474671</v>
      </c>
      <c r="C34" s="52">
        <f>IF(ISBLANK(Data!C36),"",BSPrice("C",Data!$L$2,E34,Data!$B$4,Data!$B$5,D34,Data!$G$2))</f>
        <v>164.9655989247467</v>
      </c>
      <c r="D34" s="53">
        <f>IF(ISBLANK(Data!C36),"",Data!D36)</f>
        <v>0.15395158274932555</v>
      </c>
      <c r="E34" s="54">
        <f>IF(ISBLANK(Data!E36),"",Data!E36)</f>
        <v>4300</v>
      </c>
      <c r="F34" s="52">
        <f>IF(ISBLANK(Data!F36),"",H34-(Data!G36-Data!F36)/2)</f>
        <v>26.081872939947971</v>
      </c>
      <c r="G34" s="52">
        <f>IF(ISBLANK(Data!H36),"",H34+(Data!G36-Data!F36)/2)</f>
        <v>26.581872939947971</v>
      </c>
      <c r="H34" s="52">
        <f>IF(ISBLANK(Data!H36),"",BSPrice("P",Data!$L$2,E34,Data!$B$4,Data!$B$5,I34,Data!$G$2))</f>
        <v>26.331872939947971</v>
      </c>
      <c r="I34" s="53">
        <f>IF(ISBLANK(Data!H36),"",Data!I36)</f>
        <v>0.14968756872923869</v>
      </c>
      <c r="K34" s="26" t="str">
        <f>IF(Data!K36="","",+Data!K36)</f>
        <v/>
      </c>
      <c r="L34" s="27"/>
      <c r="M34" s="27"/>
      <c r="N34" s="27" t="str">
        <f t="shared" si="0"/>
        <v/>
      </c>
      <c r="O34" s="28" t="str">
        <f t="shared" si="1"/>
        <v/>
      </c>
      <c r="P34" s="29" t="str">
        <f>IF(K34="","",BSDelta("C",$B$1,K34,Data!$B$4,Data!$B$5,O34,Data!$G$2))</f>
        <v/>
      </c>
      <c r="Q34" s="30" t="str">
        <f>IF(K34="","",BSGamma($B$1,K34,Data!$B$4,Data!$B$5,O34,Data!$G$2)*10)</f>
        <v/>
      </c>
      <c r="R34" s="29" t="str">
        <f>IF(K34="","",BSVega($B$1,K34,Data!$B$4,Data!$B$5,O34,Data!$G$2)/100)</f>
        <v/>
      </c>
      <c r="S34" s="29" t="str">
        <f>IF(K34="","",BStheta("C",$B$1,K34,Data!$B$4,Data!$B$5,O34,Data!$G$2)/365)</f>
        <v/>
      </c>
      <c r="T34" s="19" t="e">
        <f t="shared" si="4"/>
        <v>#VALUE!</v>
      </c>
      <c r="U34" s="26">
        <f>IF(Data!U36="","",+Data!U36)</f>
        <v>4550</v>
      </c>
      <c r="V34" s="31"/>
      <c r="W34" s="31"/>
      <c r="X34" s="31">
        <f t="shared" ca="1" si="2"/>
        <v>132.09572058876711</v>
      </c>
      <c r="Y34" s="28">
        <f t="shared" ca="1" si="3"/>
        <v>0.11344940742908186</v>
      </c>
      <c r="Z34" s="29">
        <f ca="1">IF(U34="","",BSDelta("P",$B$1,U34,Data!$B$4,Data!$B$5,Y34,Data!$G$2))</f>
        <v>-0.76730083880757727</v>
      </c>
      <c r="AA34" s="30">
        <f ca="1">IF(U34="","",BSGamma($B$1,U34,Data!$B$4,Data!$B$5,Y34,Data!$G$2)*10)</f>
        <v>2.0387717622340699E-2</v>
      </c>
      <c r="AB34" s="29">
        <f ca="1">IF(U34="","",BSVega($B$1,U34,Data!$B$4,Data!$B$5,Y34,Data!$G$2)/100)</f>
        <v>3.9053164044649025</v>
      </c>
      <c r="AC34" s="29">
        <f ca="1">IF(U34="","",BStheta("P",$B$1,U34,Data!$B$4,Data!$B$5,Y34,Data!$G$2)/365)</f>
        <v>-1.3366092146267197</v>
      </c>
    </row>
    <row r="35" spans="1:29" s="46" customFormat="1" x14ac:dyDescent="0.25">
      <c r="A35" s="51">
        <f>IF(ISBLANK(Data!C37),"",C35-(Data!B37-Data!A37)/2)</f>
        <v>123.82409990517007</v>
      </c>
      <c r="B35" s="52">
        <f>IF(ISBLANK(Data!C37),"",C35+(Data!B37-Data!A37)/2)</f>
        <v>127.62409990517008</v>
      </c>
      <c r="C35" s="52">
        <f>IF(ISBLANK(Data!C37),"",BSPrice("C",Data!$L$2,E35,Data!$B$4,Data!$B$5,D35,Data!$G$2))</f>
        <v>125.72409990517008</v>
      </c>
      <c r="D35" s="53">
        <f>IF(ISBLANK(Data!C37),"",Data!D37)</f>
        <v>0.14557686668051337</v>
      </c>
      <c r="E35" s="54">
        <f>IF(ISBLANK(Data!E37),"",Data!E37)</f>
        <v>4350</v>
      </c>
      <c r="F35" s="52">
        <f>IF(ISBLANK(Data!F37),"",H35-(Data!G37-Data!F37)/2)</f>
        <v>36.535508930112243</v>
      </c>
      <c r="G35" s="52">
        <f>IF(ISBLANK(Data!H37),"",H35+(Data!G37-Data!F37)/2)</f>
        <v>37.435508930112249</v>
      </c>
      <c r="H35" s="52">
        <f>IF(ISBLANK(Data!H37),"",BSPrice("P",Data!$L$2,E35,Data!$B$4,Data!$B$5,I35,Data!$G$2))</f>
        <v>36.985508930112246</v>
      </c>
      <c r="I35" s="53">
        <f>IF(ISBLANK(Data!H37),"",Data!I37)</f>
        <v>0.14168262968705778</v>
      </c>
      <c r="K35" s="26" t="str">
        <f>IF(Data!K37="","",+Data!K37)</f>
        <v/>
      </c>
      <c r="L35" s="27"/>
      <c r="M35" s="27"/>
      <c r="N35" s="27" t="str">
        <f t="shared" si="0"/>
        <v/>
      </c>
      <c r="O35" s="28" t="str">
        <f t="shared" si="1"/>
        <v/>
      </c>
      <c r="P35" s="29" t="str">
        <f>IF(K35="","",BSDelta("C",$B$1,K35,Data!$B$4,Data!$B$5,O35,Data!$G$2))</f>
        <v/>
      </c>
      <c r="Q35" s="30" t="str">
        <f>IF(K35="","",BSGamma($B$1,K35,Data!$B$4,Data!$B$5,O35,Data!$G$2)*10)</f>
        <v/>
      </c>
      <c r="R35" s="29" t="str">
        <f>IF(K35="","",BSVega($B$1,K35,Data!$B$4,Data!$B$5,O35,Data!$G$2)/100)</f>
        <v/>
      </c>
      <c r="S35" s="29" t="str">
        <f>IF(K35="","",BStheta("C",$B$1,K35,Data!$B$4,Data!$B$5,O35,Data!$G$2)/365)</f>
        <v/>
      </c>
      <c r="T35" s="19" t="e">
        <f t="shared" si="4"/>
        <v>#VALUE!</v>
      </c>
      <c r="U35" s="26">
        <f>IF(Data!U37="","",+Data!U37)</f>
        <v>4600</v>
      </c>
      <c r="V35" s="31"/>
      <c r="W35" s="31"/>
      <c r="X35" s="31">
        <f t="shared" ca="1" si="2"/>
        <v>171.48195677140211</v>
      </c>
      <c r="Y35" s="28">
        <f t="shared" ca="1" si="3"/>
        <v>0.1065922420097811</v>
      </c>
      <c r="Z35" s="29">
        <f ca="1">IF(U35="","",BSDelta("P",$B$1,U35,Data!$B$4,Data!$B$5,Y35,Data!$G$2))</f>
        <v>-0.86921490436076199</v>
      </c>
      <c r="AA35" s="30">
        <f ca="1">IF(U35="","",BSGamma($B$1,U35,Data!$B$4,Data!$B$5,Y35,Data!$G$2)*10)</f>
        <v>1.4835151045372709E-2</v>
      </c>
      <c r="AB35" s="29">
        <f ca="1">IF(U35="","",BSVega($B$1,U35,Data!$B$4,Data!$B$5,Y35,Data!$G$2)/100)</f>
        <v>2.6699489251889834</v>
      </c>
      <c r="AC35" s="29">
        <f ca="1">IF(U35="","",BStheta("P",$B$1,U35,Data!$B$4,Data!$B$5,Y35,Data!$G$2)/365)</f>
        <v>-1.1629694220253923</v>
      </c>
    </row>
    <row r="36" spans="1:29" s="46" customFormat="1" x14ac:dyDescent="0.25">
      <c r="A36" s="51">
        <f>IF(ISBLANK(Data!C38),"",C36-(Data!B38-Data!A38)/2)</f>
        <v>105.78406796930958</v>
      </c>
      <c r="B36" s="52">
        <f>IF(ISBLANK(Data!C38),"",C36+(Data!B38-Data!A38)/2)</f>
        <v>108.08406796930959</v>
      </c>
      <c r="C36" s="52">
        <f>IF(ISBLANK(Data!C38),"",BSPrice("C",Data!$L$2,E36,Data!$B$4,Data!$B$5,D36,Data!$G$2))</f>
        <v>106.93406796930958</v>
      </c>
      <c r="D36" s="53">
        <f>IF(ISBLANK(Data!C38),"",Data!D38)</f>
        <v>0.14018957632683157</v>
      </c>
      <c r="E36" s="54">
        <f>IF(ISBLANK(Data!E38),"",Data!E38)</f>
        <v>4375</v>
      </c>
      <c r="F36" s="52">
        <f>IF(ISBLANK(Data!F38),"",H36-(Data!G38-Data!F38)/2)</f>
        <v>43.289037538281079</v>
      </c>
      <c r="G36" s="52">
        <f>IF(ISBLANK(Data!H38),"",H36+(Data!G38-Data!F38)/2)</f>
        <v>44.189037538281084</v>
      </c>
      <c r="H36" s="52">
        <f>IF(ISBLANK(Data!H38),"",BSPrice("P",Data!$L$2,E36,Data!$B$4,Data!$B$5,I36,Data!$G$2))</f>
        <v>43.739037538281082</v>
      </c>
      <c r="I36" s="53">
        <f>IF(ISBLANK(Data!H38),"",Data!I38)</f>
        <v>0.13764242968804727</v>
      </c>
      <c r="K36" s="26" t="str">
        <f>IF(Data!K38="","",+Data!K38)</f>
        <v/>
      </c>
      <c r="L36" s="27"/>
      <c r="M36" s="27"/>
      <c r="N36" s="27" t="str">
        <f t="shared" si="0"/>
        <v/>
      </c>
      <c r="O36" s="28" t="str">
        <f t="shared" si="1"/>
        <v/>
      </c>
      <c r="P36" s="29" t="str">
        <f>IF(K36="","",BSDelta("C",$B$1,K36,Data!$B$4,Data!$B$5,O36,Data!$G$2))</f>
        <v/>
      </c>
      <c r="Q36" s="30" t="str">
        <f>IF(K36="","",BSGamma($B$1,K36,Data!$B$4,Data!$B$5,O36,Data!$G$2)*10)</f>
        <v/>
      </c>
      <c r="R36" s="29" t="str">
        <f>IF(K36="","",BSVega($B$1,K36,Data!$B$4,Data!$B$5,O36,Data!$G$2)/100)</f>
        <v/>
      </c>
      <c r="S36" s="29" t="str">
        <f>IF(K36="","",BStheta("C",$B$1,K36,Data!$B$4,Data!$B$5,O36,Data!$G$2)/365)</f>
        <v/>
      </c>
      <c r="T36" s="19" t="e">
        <f t="shared" si="4"/>
        <v>#VALUE!</v>
      </c>
      <c r="U36" s="26">
        <f>IF(Data!U38="","",+Data!U38)</f>
        <v>4650</v>
      </c>
      <c r="V36" s="31"/>
      <c r="W36" s="31"/>
      <c r="X36" s="31">
        <f t="shared" ca="1" si="2"/>
        <v>216.01813052998295</v>
      </c>
      <c r="Y36" s="28">
        <f t="shared" ca="1" si="3"/>
        <v>0.10038445272440241</v>
      </c>
      <c r="Z36" s="29">
        <f ca="1">IF(U36="","",BSDelta("P",$B$1,U36,Data!$B$4,Data!$B$5,Y36,Data!$G$2))</f>
        <v>-0.93853465678326731</v>
      </c>
      <c r="AA36" s="30">
        <f ca="1">IF(U36="","",BSGamma($B$1,U36,Data!$B$4,Data!$B$5,Y36,Data!$G$2)*10)</f>
        <v>8.5973596351928017E-3</v>
      </c>
      <c r="AB36" s="29">
        <f ca="1">IF(U36="","",BSVega($B$1,U36,Data!$B$4,Data!$B$5,Y36,Data!$G$2)/100)</f>
        <v>1.4571925216589969</v>
      </c>
      <c r="AC36" s="29">
        <f ca="1">IF(U36="","",BStheta("P",$B$1,U36,Data!$B$4,Data!$B$5,Y36,Data!$G$2)/365)</f>
        <v>-0.99541355981682067</v>
      </c>
    </row>
    <row r="37" spans="1:29" s="46" customFormat="1" x14ac:dyDescent="0.25">
      <c r="A37" s="51">
        <f>IF(ISBLANK(Data!C39),"",C37-(Data!B39-Data!A39)/2)</f>
        <v>88.924963136267877</v>
      </c>
      <c r="B37" s="52">
        <f>IF(ISBLANK(Data!C39),"",C37+(Data!B39-Data!A39)/2)</f>
        <v>90.5249631362679</v>
      </c>
      <c r="C37" s="52">
        <f>IF(ISBLANK(Data!C39),"",BSPrice("C",Data!$L$2,E37,Data!$B$4,Data!$B$5,D37,Data!$G$2))</f>
        <v>89.724963136267888</v>
      </c>
      <c r="D37" s="53">
        <f>IF(ISBLANK(Data!C39),"",Data!D39)</f>
        <v>0.13581468094509533</v>
      </c>
      <c r="E37" s="54">
        <f>IF(ISBLANK(Data!E39),"",Data!E39)</f>
        <v>4400</v>
      </c>
      <c r="F37" s="52">
        <f>IF(ISBLANK(Data!F39),"",H37-(Data!G39-Data!F39)/2)</f>
        <v>51.126696731595487</v>
      </c>
      <c r="G37" s="52">
        <f>IF(ISBLANK(Data!H39),"",H37+(Data!G39-Data!F39)/2)</f>
        <v>52.226696731595482</v>
      </c>
      <c r="H37" s="52">
        <f>IF(ISBLANK(Data!H39),"",BSPrice("P",Data!$L$2,E37,Data!$B$4,Data!$B$5,I37,Data!$G$2))</f>
        <v>51.676696731595484</v>
      </c>
      <c r="I37" s="53">
        <f>IF(ISBLANK(Data!H39),"",Data!I39)</f>
        <v>0.13367276375580719</v>
      </c>
      <c r="K37" s="26" t="str">
        <f>IF(Data!K39="","",+Data!K39)</f>
        <v/>
      </c>
      <c r="L37" s="27"/>
      <c r="M37" s="27"/>
      <c r="N37" s="27" t="str">
        <f t="shared" si="0"/>
        <v/>
      </c>
      <c r="O37" s="28" t="str">
        <f t="shared" si="1"/>
        <v/>
      </c>
      <c r="P37" s="29" t="str">
        <f>IF(K37="","",BSDelta("C",$B$1,K37,Data!$B$4,Data!$B$5,O37,Data!$G$2))</f>
        <v/>
      </c>
      <c r="Q37" s="30" t="str">
        <f>IF(K37="","",BSGamma($B$1,K37,Data!$B$4,Data!$B$5,O37,Data!$G$2)*10)</f>
        <v/>
      </c>
      <c r="R37" s="29" t="str">
        <f>IF(K37="","",BSVega($B$1,K37,Data!$B$4,Data!$B$5,O37,Data!$G$2)/100)</f>
        <v/>
      </c>
      <c r="S37" s="29" t="str">
        <f>IF(K37="","",BStheta("C",$B$1,K37,Data!$B$4,Data!$B$5,O37,Data!$G$2)/365)</f>
        <v/>
      </c>
      <c r="T37" s="19" t="e">
        <f t="shared" si="4"/>
        <v>#VALUE!</v>
      </c>
      <c r="U37" s="26">
        <f>IF(Data!U39="","",+Data!U39)</f>
        <v>4700</v>
      </c>
      <c r="V37" s="31"/>
      <c r="W37" s="31"/>
      <c r="X37" s="31">
        <f t="shared" ca="1" si="2"/>
        <v>263.54089204694264</v>
      </c>
      <c r="Y37" s="28">
        <f t="shared" ca="1" si="3"/>
        <v>8.9914859622490462E-2</v>
      </c>
      <c r="Z37" s="29">
        <f ca="1">IF(U37="","",BSDelta("P",$B$1,U37,Data!$B$4,Data!$B$5,Y37,Data!$G$2))</f>
        <v>-0.97984157661178961</v>
      </c>
      <c r="AA37" s="30">
        <f ca="1">IF(U37="","",BSGamma($B$1,U37,Data!$B$4,Data!$B$5,Y37,Data!$G$2)*10)</f>
        <v>3.1112064185820419E-3</v>
      </c>
      <c r="AB37" s="29">
        <f ca="1">IF(U37="","",BSVega($B$1,U37,Data!$B$4,Data!$B$5,Y37,Data!$G$2)/100)</f>
        <v>0.47233016329327626</v>
      </c>
      <c r="AC37" s="29">
        <f ca="1">IF(U37="","",BStheta("P",$B$1,U37,Data!$B$4,Data!$B$5,Y37,Data!$G$2)/365)</f>
        <v>-0.86087032383614004</v>
      </c>
    </row>
    <row r="38" spans="1:29" s="46" customFormat="1" x14ac:dyDescent="0.25">
      <c r="A38" s="51">
        <f>IF(ISBLANK(Data!C40),"",C38-(Data!B40-Data!A40)/2)</f>
        <v>73.050810641188406</v>
      </c>
      <c r="B38" s="52">
        <f>IF(ISBLANK(Data!C40),"",C38+(Data!B40-Data!A40)/2)</f>
        <v>74.750810641188394</v>
      </c>
      <c r="C38" s="52">
        <f>IF(ISBLANK(Data!C40),"",BSPrice("C",Data!$L$2,E38,Data!$B$4,Data!$B$5,D38,Data!$G$2))</f>
        <v>73.9008106411884</v>
      </c>
      <c r="D38" s="53">
        <f>IF(ISBLANK(Data!C40),"",Data!D40)</f>
        <v>0.13166927901641454</v>
      </c>
      <c r="E38" s="54">
        <f>IF(ISBLANK(Data!E40),"",Data!E40)</f>
        <v>4425</v>
      </c>
      <c r="F38" s="52">
        <f>IF(ISBLANK(Data!F40),"",H38-(Data!G40-Data!F40)/2)</f>
        <v>60.049878501918101</v>
      </c>
      <c r="G38" s="52">
        <f>IF(ISBLANK(Data!H40),"",H38+(Data!G40-Data!F40)/2)</f>
        <v>61.549878501918101</v>
      </c>
      <c r="H38" s="52">
        <f>IF(ISBLANK(Data!H40),"",BSPrice("P",Data!$L$2,E38,Data!$B$4,Data!$B$5,I38,Data!$G$2))</f>
        <v>60.799878501918101</v>
      </c>
      <c r="I38" s="53">
        <f>IF(ISBLANK(Data!H40),"",Data!I40)</f>
        <v>0.12948446438728869</v>
      </c>
      <c r="K38" s="26" t="str">
        <f>IF(Data!K40="","",+Data!K40)</f>
        <v/>
      </c>
      <c r="L38" s="27"/>
      <c r="M38" s="27"/>
      <c r="N38" s="27" t="str">
        <f t="shared" si="0"/>
        <v/>
      </c>
      <c r="O38" s="28" t="str">
        <f t="shared" si="1"/>
        <v/>
      </c>
      <c r="P38" s="29" t="str">
        <f>IF(K38="","",BSDelta("C",$B$1,K38,Data!$B$4,Data!$B$5,O38,Data!$G$2))</f>
        <v/>
      </c>
      <c r="Q38" s="30" t="str">
        <f>IF(K38="","",BSGamma($B$1,K38,Data!$B$4,Data!$B$5,O38,Data!$G$2)*10)</f>
        <v/>
      </c>
      <c r="R38" s="29" t="str">
        <f>IF(K38="","",BSVega($B$1,K38,Data!$B$4,Data!$B$5,O38,Data!$G$2)/100)</f>
        <v/>
      </c>
      <c r="S38" s="29" t="str">
        <f>IF(K38="","",BStheta("C",$B$1,K38,Data!$B$4,Data!$B$5,O38,Data!$G$2)/365)</f>
        <v/>
      </c>
      <c r="T38" s="19" t="e">
        <f t="shared" si="4"/>
        <v>#VALUE!</v>
      </c>
      <c r="U38" s="26">
        <f>IF(Data!U40="","",+Data!U40)</f>
        <v>4800</v>
      </c>
      <c r="V38" s="31"/>
      <c r="W38" s="31"/>
      <c r="X38" s="31">
        <f t="shared" ca="1" si="2"/>
        <v>397.45499701497511</v>
      </c>
      <c r="Y38" s="28">
        <f t="shared" ca="1" si="3"/>
        <v>0.28286622381682697</v>
      </c>
      <c r="Z38" s="29">
        <f ca="1">IF(U38="","",BSDelta("P",$B$1,U38,Data!$B$4,Data!$B$5,Y38,Data!$G$2))</f>
        <v>-0.81474413525569556</v>
      </c>
      <c r="AA38" s="30">
        <f ca="1">IF(U38="","",BSGamma($B$1,U38,Data!$B$4,Data!$B$5,Y38,Data!$G$2)*10)</f>
        <v>7.1096274576284728E-3</v>
      </c>
      <c r="AB38" s="29">
        <f ca="1">IF(U38="","",BSVega($B$1,U38,Data!$B$4,Data!$B$5,Y38,Data!$G$2)/100)</f>
        <v>3.3955749520730349</v>
      </c>
      <c r="AC38" s="29">
        <f ca="1">IF(U38="","",BStheta("P",$B$1,U38,Data!$B$4,Data!$B$5,Y38,Data!$G$2)/365)</f>
        <v>-2.2089836391890119</v>
      </c>
    </row>
    <row r="39" spans="1:29" s="46" customFormat="1" x14ac:dyDescent="0.25">
      <c r="A39" s="51">
        <f>IF(ISBLANK(Data!C41),"",C39-(Data!B41-Data!A41)/2)</f>
        <v>58.964697727684324</v>
      </c>
      <c r="B39" s="52">
        <f>IF(ISBLANK(Data!C41),"",C39+(Data!B41-Data!A41)/2)</f>
        <v>60.464697727684324</v>
      </c>
      <c r="C39" s="52">
        <f>IF(ISBLANK(Data!C41),"",BSPrice("C",Data!$L$2,E39,Data!$B$4,Data!$B$5,D39,Data!$G$2))</f>
        <v>59.714697727684324</v>
      </c>
      <c r="D39" s="53">
        <f>IF(ISBLANK(Data!C41),"",Data!D41)</f>
        <v>0.12795590002350246</v>
      </c>
      <c r="E39" s="54">
        <f>IF(ISBLANK(Data!E41),"",Data!E41)</f>
        <v>4450</v>
      </c>
      <c r="F39" s="52">
        <f>IF(ISBLANK(Data!F41),"",H39-(Data!G41-Data!F41)/2)</f>
        <v>70.760494581953211</v>
      </c>
      <c r="G39" s="52">
        <f>IF(ISBLANK(Data!H41),"",H39+(Data!G41-Data!F41)/2)</f>
        <v>72.360494581953205</v>
      </c>
      <c r="H39" s="52">
        <f>IF(ISBLANK(Data!H41),"",BSPrice("P",Data!$L$2,E39,Data!$B$4,Data!$B$5,I39,Data!$G$2))</f>
        <v>71.560494581953208</v>
      </c>
      <c r="I39" s="53">
        <f>IF(ISBLANK(Data!H41),"",Data!I41)</f>
        <v>0.12568303071526524</v>
      </c>
      <c r="K39" s="26" t="str">
        <f>IF(Data!K41="","",+Data!K41)</f>
        <v/>
      </c>
      <c r="L39" s="27"/>
      <c r="M39" s="27"/>
      <c r="N39" s="27" t="str">
        <f t="shared" si="0"/>
        <v/>
      </c>
      <c r="O39" s="28" t="str">
        <f t="shared" si="1"/>
        <v/>
      </c>
      <c r="P39" s="29" t="str">
        <f>IF(K39="","",BSDelta("C",$B$1,K39,Data!$B$4,Data!$B$5,O39,Data!$G$2))</f>
        <v/>
      </c>
      <c r="Q39" s="30" t="str">
        <f>IF(K39="","",BSGamma($B$1,K39,Data!$B$4,Data!$B$5,O39,Data!$G$2)*10)</f>
        <v/>
      </c>
      <c r="R39" s="29" t="str">
        <f>IF(K39="","",BSVega($B$1,K39,Data!$B$4,Data!$B$5,O39,Data!$G$2)/100)</f>
        <v/>
      </c>
      <c r="S39" s="29" t="str">
        <f>IF(K39="","",BStheta("C",$B$1,K39,Data!$B$4,Data!$B$5,O39,Data!$G$2)/365)</f>
        <v/>
      </c>
      <c r="T39" s="19" t="e">
        <f t="shared" si="4"/>
        <v>#VALUE!</v>
      </c>
      <c r="U39" s="26" t="str">
        <f>IF(Data!U41="","",+Data!U41)</f>
        <v/>
      </c>
      <c r="V39" s="31"/>
      <c r="W39" s="31"/>
      <c r="X39" s="31" t="str">
        <f t="shared" ca="1" si="2"/>
        <v/>
      </c>
      <c r="Y39" s="28" t="str">
        <f t="shared" ca="1" si="3"/>
        <v/>
      </c>
      <c r="Z39" s="29" t="str">
        <f ca="1">IF(U39="","",BSDelta("P",$B$1,U39,Data!$B$4,Data!$B$5,Y39,Data!$G$2))</f>
        <v/>
      </c>
      <c r="AA39" s="30" t="str">
        <f ca="1">IF(U39="","",BSGamma($B$1,U39,Data!$B$4,Data!$B$5,Y39,Data!$G$2)*10)</f>
        <v/>
      </c>
      <c r="AB39" s="29" t="str">
        <f ca="1">IF(U39="","",BSVega($B$1,U39,Data!$B$4,Data!$B$5,Y39,Data!$G$2)/100)</f>
        <v/>
      </c>
      <c r="AC39" s="29" t="str">
        <f ca="1">IF(U39="","",BStheta("P",$B$1,U39,Data!$B$4,Data!$B$5,Y39,Data!$G$2)/365)</f>
        <v/>
      </c>
    </row>
    <row r="40" spans="1:29" s="46" customFormat="1" x14ac:dyDescent="0.25">
      <c r="A40" s="51">
        <f>IF(ISBLANK(Data!C42),"",C40-(Data!B42-Data!A42)/2)</f>
        <v>46.570663498242581</v>
      </c>
      <c r="B40" s="52">
        <f>IF(ISBLANK(Data!C42),"",C40+(Data!B42-Data!A42)/2)</f>
        <v>47.470663498242587</v>
      </c>
      <c r="C40" s="52">
        <f>IF(ISBLANK(Data!C42),"",BSPrice("C",Data!$L$2,E40,Data!$B$4,Data!$B$5,D40,Data!$G$2))</f>
        <v>47.020663498242584</v>
      </c>
      <c r="D40" s="53">
        <f>IF(ISBLANK(Data!C42),"",Data!D42)</f>
        <v>0.12415758654710521</v>
      </c>
      <c r="E40" s="54">
        <f>IF(ISBLANK(Data!E42),"",Data!E42)</f>
        <v>4475</v>
      </c>
      <c r="F40" s="52">
        <f>IF(ISBLANK(Data!F42),"",H40-(Data!G42-Data!F42)/2)</f>
        <v>82.963311128085479</v>
      </c>
      <c r="G40" s="52">
        <f>IF(ISBLANK(Data!H42),"",H40+(Data!G42-Data!F42)/2)</f>
        <v>84.963311128085479</v>
      </c>
      <c r="H40" s="52">
        <f>IF(ISBLANK(Data!H42),"",BSPrice("P",Data!$L$2,E40,Data!$B$4,Data!$B$5,I40,Data!$G$2))</f>
        <v>83.963311128085479</v>
      </c>
      <c r="I40" s="53">
        <f>IF(ISBLANK(Data!H42),"",Data!I42)</f>
        <v>0.12203666929539572</v>
      </c>
      <c r="K40" s="26" t="str">
        <f>IF(Data!K42="","",+Data!K42)</f>
        <v/>
      </c>
      <c r="L40" s="27"/>
      <c r="M40" s="27"/>
      <c r="N40" s="27" t="str">
        <f t="shared" si="0"/>
        <v/>
      </c>
      <c r="O40" s="28" t="str">
        <f t="shared" si="1"/>
        <v/>
      </c>
      <c r="P40" s="29" t="str">
        <f>IF(K40="","",BSDelta("C",$B$1,K40,Data!$B$4,Data!$B$5,O40,Data!$G$2))</f>
        <v/>
      </c>
      <c r="Q40" s="30" t="str">
        <f>IF(K40="","",BSGamma($B$1,K40,Data!$B$4,Data!$B$5,O40,Data!$G$2)*10)</f>
        <v/>
      </c>
      <c r="R40" s="29" t="str">
        <f>IF(K40="","",BSVega($B$1,K40,Data!$B$4,Data!$B$5,O40,Data!$G$2)/100)</f>
        <v/>
      </c>
      <c r="S40" s="29" t="str">
        <f>IF(K40="","",BStheta("C",$B$1,K40,Data!$B$4,Data!$B$5,O40,Data!$G$2)/365)</f>
        <v/>
      </c>
      <c r="T40" s="19" t="e">
        <f t="shared" si="4"/>
        <v>#VALUE!</v>
      </c>
      <c r="U40" s="26" t="str">
        <f>IF(Data!U42="","",+Data!U42)</f>
        <v/>
      </c>
      <c r="V40" s="31"/>
      <c r="W40" s="31"/>
      <c r="X40" s="31" t="str">
        <f t="shared" ca="1" si="2"/>
        <v/>
      </c>
      <c r="Y40" s="28" t="str">
        <f t="shared" ca="1" si="3"/>
        <v/>
      </c>
      <c r="Z40" s="29" t="str">
        <f ca="1">IF(U40="","",BSDelta("P",$B$1,U40,Data!$B$4,Data!$B$5,Y40,Data!$G$2))</f>
        <v/>
      </c>
      <c r="AA40" s="30" t="str">
        <f ca="1">IF(U40="","",BSGamma($B$1,U40,Data!$B$4,Data!$B$5,Y40,Data!$G$2)*10)</f>
        <v/>
      </c>
      <c r="AB40" s="29" t="str">
        <f ca="1">IF(U40="","",BSVega($B$1,U40,Data!$B$4,Data!$B$5,Y40,Data!$G$2)/100)</f>
        <v/>
      </c>
      <c r="AC40" s="29" t="str">
        <f ca="1">IF(U40="","",BStheta("P",$B$1,U40,Data!$B$4,Data!$B$5,Y40,Data!$G$2)/365)</f>
        <v/>
      </c>
    </row>
    <row r="41" spans="1:29" s="46" customFormat="1" x14ac:dyDescent="0.25">
      <c r="A41" s="51">
        <f>IF(ISBLANK(Data!C43),"",C41-(Data!B43-Data!A43)/2)</f>
        <v>35.876186693420863</v>
      </c>
      <c r="B41" s="52">
        <f>IF(ISBLANK(Data!C43),"",C41+(Data!B43-Data!A43)/2)</f>
        <v>36.676186693420874</v>
      </c>
      <c r="C41" s="52">
        <f>IF(ISBLANK(Data!C43),"",BSPrice("C",Data!$L$2,E41,Data!$B$4,Data!$B$5,D41,Data!$G$2))</f>
        <v>36.276186693420868</v>
      </c>
      <c r="D41" s="53">
        <f>IF(ISBLANK(Data!C43),"",Data!D43)</f>
        <v>0.12103810791180877</v>
      </c>
      <c r="E41" s="54">
        <f>IF(ISBLANK(Data!E43),"",Data!E43)</f>
        <v>4500</v>
      </c>
      <c r="F41" s="52">
        <f>IF(ISBLANK(Data!F43),"",H41-(Data!G43-Data!F43)/2)</f>
        <v>96.966523640364443</v>
      </c>
      <c r="G41" s="52">
        <f>IF(ISBLANK(Data!H43),"",H41+(Data!G43-Data!F43)/2)</f>
        <v>99.766523640364454</v>
      </c>
      <c r="H41" s="52">
        <f>IF(ISBLANK(Data!H43),"",BSPrice("P",Data!$L$2,E41,Data!$B$4,Data!$B$5,I41,Data!$G$2))</f>
        <v>98.366523640364449</v>
      </c>
      <c r="I41" s="53">
        <f>IF(ISBLANK(Data!H43),"",Data!I43)</f>
        <v>0.1191281656430272</v>
      </c>
      <c r="K41" s="26" t="str">
        <f>IF(Data!K43="","",+Data!K43)</f>
        <v/>
      </c>
      <c r="L41" s="27"/>
      <c r="M41" s="27"/>
      <c r="N41" s="27" t="str">
        <f t="shared" si="0"/>
        <v/>
      </c>
      <c r="O41" s="28" t="str">
        <f t="shared" si="1"/>
        <v/>
      </c>
      <c r="P41" s="29" t="str">
        <f>IF(K41="","",BSDelta("C",$B$1,K41,Data!$B$4,Data!$B$5,O41,Data!$G$2))</f>
        <v/>
      </c>
      <c r="Q41" s="30" t="str">
        <f>IF(K41="","",BSGamma($B$1,K41,Data!$B$4,Data!$B$5,O41,Data!$G$2)*10)</f>
        <v/>
      </c>
      <c r="R41" s="29" t="str">
        <f>IF(K41="","",BSVega($B$1,K41,Data!$B$4,Data!$B$5,O41,Data!$G$2)/100)</f>
        <v/>
      </c>
      <c r="S41" s="29" t="str">
        <f>IF(K41="","",BStheta("C",$B$1,K41,Data!$B$4,Data!$B$5,O41,Data!$G$2)/365)</f>
        <v/>
      </c>
      <c r="T41" s="19" t="e">
        <f t="shared" si="4"/>
        <v>#VALUE!</v>
      </c>
      <c r="U41" s="26" t="str">
        <f>IF(Data!U43="","",+Data!U43)</f>
        <v/>
      </c>
      <c r="V41" s="31"/>
      <c r="W41" s="31"/>
      <c r="X41" s="31" t="str">
        <f t="shared" ca="1" si="2"/>
        <v/>
      </c>
      <c r="Y41" s="28" t="str">
        <f t="shared" ca="1" si="3"/>
        <v/>
      </c>
      <c r="Z41" s="29" t="str">
        <f ca="1">IF(U41="","",BSDelta("P",$B$1,U41,Data!$B$4,Data!$B$5,Y41,Data!$G$2))</f>
        <v/>
      </c>
      <c r="AA41" s="30" t="str">
        <f ca="1">IF(U41="","",BSGamma($B$1,U41,Data!$B$4,Data!$B$5,Y41,Data!$G$2)*10)</f>
        <v/>
      </c>
      <c r="AB41" s="29" t="str">
        <f ca="1">IF(U41="","",BSVega($B$1,U41,Data!$B$4,Data!$B$5,Y41,Data!$G$2)/100)</f>
        <v/>
      </c>
      <c r="AC41" s="29" t="str">
        <f ca="1">IF(U41="","",BStheta("P",$B$1,U41,Data!$B$4,Data!$B$5,Y41,Data!$G$2)/365)</f>
        <v/>
      </c>
    </row>
    <row r="42" spans="1:29" s="46" customFormat="1" x14ac:dyDescent="0.25">
      <c r="A42" s="51">
        <f>IF(ISBLANK(Data!C44),"",C42-(Data!B44-Data!A44)/2)</f>
        <v>19.609809975418216</v>
      </c>
      <c r="B42" s="52">
        <f>IF(ISBLANK(Data!C44),"",C42+(Data!B44-Data!A44)/2)</f>
        <v>20.109809975418216</v>
      </c>
      <c r="C42" s="52">
        <f>IF(ISBLANK(Data!C44),"",BSPrice("C",Data!$L$2,E42,Data!$B$4,Data!$B$5,D42,Data!$G$2))</f>
        <v>19.859809975418216</v>
      </c>
      <c r="D42" s="53">
        <f>IF(ISBLANK(Data!C44),"",Data!D44)</f>
        <v>0.11537763453798913</v>
      </c>
      <c r="E42" s="54">
        <f>IF(ISBLANK(Data!E44),"",Data!E44)</f>
        <v>4550</v>
      </c>
      <c r="F42" s="52">
        <f>IF(ISBLANK(Data!F44),"",H42-(Data!G44-Data!F44)/2)</f>
        <v>130.49572058876711</v>
      </c>
      <c r="G42" s="52">
        <f>IF(ISBLANK(Data!H44),"",H42+(Data!G44-Data!F44)/2)</f>
        <v>133.6957205887671</v>
      </c>
      <c r="H42" s="52">
        <f>IF(ISBLANK(Data!H44),"",BSPrice("P",Data!$L$2,E42,Data!$B$4,Data!$B$5,I42,Data!$G$2))</f>
        <v>132.09572058876711</v>
      </c>
      <c r="I42" s="53">
        <f>IF(ISBLANK(Data!H44),"",Data!I44)</f>
        <v>0.11344940742908186</v>
      </c>
      <c r="K42" s="26" t="str">
        <f>IF(Data!K44="","",+Data!K44)</f>
        <v/>
      </c>
      <c r="L42" s="27"/>
      <c r="M42" s="27"/>
      <c r="N42" s="27" t="str">
        <f t="shared" si="0"/>
        <v/>
      </c>
      <c r="O42" s="28" t="str">
        <f t="shared" si="1"/>
        <v/>
      </c>
      <c r="P42" s="29" t="str">
        <f>IF(K42="","",BSDelta("C",$B$1,K42,Data!$B$4,Data!$B$5,O42,Data!$G$2))</f>
        <v/>
      </c>
      <c r="Q42" s="30" t="str">
        <f>IF(K42="","",BSGamma($B$1,K42,Data!$B$4,Data!$B$5,O42,Data!$G$2)*10)</f>
        <v/>
      </c>
      <c r="R42" s="29" t="str">
        <f>IF(K42="","",BSVega($B$1,K42,Data!$B$4,Data!$B$5,O42,Data!$G$2)/100)</f>
        <v/>
      </c>
      <c r="S42" s="29" t="str">
        <f>IF(K42="","",BStheta("C",$B$1,K42,Data!$B$4,Data!$B$5,O42,Data!$G$2)/365)</f>
        <v/>
      </c>
      <c r="T42" s="19" t="e">
        <f t="shared" si="4"/>
        <v>#VALUE!</v>
      </c>
      <c r="U42" s="26" t="str">
        <f>IF(Data!U44="","",+Data!U44)</f>
        <v/>
      </c>
      <c r="V42" s="31"/>
      <c r="W42" s="31"/>
      <c r="X42" s="31" t="str">
        <f t="shared" ca="1" si="2"/>
        <v/>
      </c>
      <c r="Y42" s="28" t="str">
        <f t="shared" ca="1" si="3"/>
        <v/>
      </c>
      <c r="Z42" s="29" t="str">
        <f ca="1">IF(U42="","",BSDelta("P",$B$1,U42,Data!$B$4,Data!$B$5,Y42,Data!$G$2))</f>
        <v/>
      </c>
      <c r="AA42" s="30" t="str">
        <f ca="1">IF(U42="","",BSGamma($B$1,U42,Data!$B$4,Data!$B$5,Y42,Data!$G$2)*10)</f>
        <v/>
      </c>
      <c r="AB42" s="29" t="str">
        <f ca="1">IF(U42="","",BSVega($B$1,U42,Data!$B$4,Data!$B$5,Y42,Data!$G$2)/100)</f>
        <v/>
      </c>
      <c r="AC42" s="29" t="str">
        <f ca="1">IF(U42="","",BStheta("P",$B$1,U42,Data!$B$4,Data!$B$5,Y42,Data!$G$2)/365)</f>
        <v/>
      </c>
    </row>
    <row r="43" spans="1:29" s="46" customFormat="1" x14ac:dyDescent="0.25">
      <c r="A43" s="51">
        <f>IF(ISBLANK(Data!C45),"",C43-(Data!B45-Data!A45)/2)</f>
        <v>9.6206687318371209</v>
      </c>
      <c r="B43" s="52">
        <f>IF(ISBLANK(Data!C45),"",C43+(Data!B45-Data!A45)/2)</f>
        <v>10.320668731837124</v>
      </c>
      <c r="C43" s="52">
        <f>IF(ISBLANK(Data!C45),"",BSPrice("C",Data!$L$2,E43,Data!$B$4,Data!$B$5,D43,Data!$G$2))</f>
        <v>9.9706687318371223</v>
      </c>
      <c r="D43" s="53">
        <f>IF(ISBLANK(Data!C45),"",Data!D45)</f>
        <v>0.11191391654200999</v>
      </c>
      <c r="E43" s="54">
        <f>IF(ISBLANK(Data!E45),"",Data!E45)</f>
        <v>4600</v>
      </c>
      <c r="F43" s="52">
        <f>IF(ISBLANK(Data!F45),"",H43-(Data!G45-Data!F45)/2)</f>
        <v>169.08195677140213</v>
      </c>
      <c r="G43" s="52">
        <f>IF(ISBLANK(Data!H45),"",H43+(Data!G45-Data!F45)/2)</f>
        <v>173.88195677140209</v>
      </c>
      <c r="H43" s="52">
        <f>IF(ISBLANK(Data!H45),"",BSPrice("P",Data!$L$2,E43,Data!$B$4,Data!$B$5,I43,Data!$G$2))</f>
        <v>171.48195677140211</v>
      </c>
      <c r="I43" s="53">
        <f>IF(ISBLANK(Data!H45),"",Data!I45)</f>
        <v>0.1065922420097811</v>
      </c>
      <c r="K43" s="26" t="str">
        <f>IF(Data!K45="","",+Data!K45)</f>
        <v/>
      </c>
      <c r="L43" s="27"/>
      <c r="M43" s="27"/>
      <c r="N43" s="27" t="str">
        <f t="shared" si="0"/>
        <v/>
      </c>
      <c r="O43" s="28" t="str">
        <f t="shared" si="1"/>
        <v/>
      </c>
      <c r="P43" s="29" t="str">
        <f>IF(K43="","",BSDelta("C",$B$1,K43,Data!$B$4,Data!$B$5,O43,Data!$G$2))</f>
        <v/>
      </c>
      <c r="Q43" s="30" t="str">
        <f>IF(K43="","",BSGamma($B$1,K43,Data!$B$4,Data!$B$5,O43,Data!$G$2)*10)</f>
        <v/>
      </c>
      <c r="R43" s="29" t="str">
        <f>IF(K43="","",BSVega($B$1,K43,Data!$B$4,Data!$B$5,O43,Data!$G$2)/100)</f>
        <v/>
      </c>
      <c r="S43" s="29" t="str">
        <f>IF(K43="","",BStheta("C",$B$1,K43,Data!$B$4,Data!$B$5,O43,Data!$G$2)/365)</f>
        <v/>
      </c>
      <c r="T43" s="19" t="e">
        <f t="shared" si="4"/>
        <v>#VALUE!</v>
      </c>
      <c r="U43" s="26" t="str">
        <f>IF(Data!U45="","",+Data!U45)</f>
        <v/>
      </c>
      <c r="V43" s="31"/>
      <c r="W43" s="31"/>
      <c r="X43" s="31" t="str">
        <f t="shared" ca="1" si="2"/>
        <v/>
      </c>
      <c r="Y43" s="28" t="str">
        <f t="shared" ca="1" si="3"/>
        <v/>
      </c>
      <c r="Z43" s="29" t="str">
        <f ca="1">IF(U43="","",BSDelta("P",$B$1,U43,Data!$B$4,Data!$B$5,Y43,Data!$G$2))</f>
        <v/>
      </c>
      <c r="AA43" s="30" t="str">
        <f ca="1">IF(U43="","",BSGamma($B$1,U43,Data!$B$4,Data!$B$5,Y43,Data!$G$2)*10)</f>
        <v/>
      </c>
      <c r="AB43" s="29" t="str">
        <f ca="1">IF(U43="","",BSVega($B$1,U43,Data!$B$4,Data!$B$5,Y43,Data!$G$2)/100)</f>
        <v/>
      </c>
      <c r="AC43" s="29" t="str">
        <f ca="1">IF(U43="","",BStheta("P",$B$1,U43,Data!$B$4,Data!$B$5,Y43,Data!$G$2)/365)</f>
        <v/>
      </c>
    </row>
    <row r="44" spans="1:29" s="46" customFormat="1" x14ac:dyDescent="0.25">
      <c r="A44" s="51">
        <f>IF(ISBLANK(Data!C46),"",C44-(Data!B46-Data!A46)/2)</f>
        <v>4.3268861906493843</v>
      </c>
      <c r="B44" s="52">
        <f>IF(ISBLANK(Data!C46),"",C44+(Data!B46-Data!A46)/2)</f>
        <v>5.0268861906493836</v>
      </c>
      <c r="C44" s="52">
        <f>IF(ISBLANK(Data!C46),"",BSPrice("C",Data!$L$2,E44,Data!$B$4,Data!$B$5,D44,Data!$G$2))</f>
        <v>4.6768861906493839</v>
      </c>
      <c r="D44" s="53">
        <f>IF(ISBLANK(Data!C46),"",Data!D46)</f>
        <v>0.11030179665567019</v>
      </c>
      <c r="E44" s="54">
        <f>IF(ISBLANK(Data!E46),"",Data!E46)</f>
        <v>4650</v>
      </c>
      <c r="F44" s="52">
        <f>IF(ISBLANK(Data!F46),"",H44-(Data!G46-Data!F46)/2)</f>
        <v>213.36813052998298</v>
      </c>
      <c r="G44" s="52">
        <f>IF(ISBLANK(Data!H46),"",H44+(Data!G46-Data!F46)/2)</f>
        <v>218.66813052998293</v>
      </c>
      <c r="H44" s="52">
        <f>IF(ISBLANK(Data!H46),"",BSPrice("P",Data!$L$2,E44,Data!$B$4,Data!$B$5,I44,Data!$G$2))</f>
        <v>216.01813052998295</v>
      </c>
      <c r="I44" s="53">
        <f>IF(ISBLANK(Data!H46),"",Data!I46)</f>
        <v>0.10038445272440241</v>
      </c>
      <c r="K44" s="26" t="str">
        <f>IF(Data!K46="","",+Data!K46)</f>
        <v/>
      </c>
      <c r="L44" s="27"/>
      <c r="M44" s="27"/>
      <c r="N44" s="27" t="str">
        <f t="shared" si="0"/>
        <v/>
      </c>
      <c r="O44" s="28" t="str">
        <f t="shared" si="1"/>
        <v/>
      </c>
      <c r="P44" s="29" t="str">
        <f>IF(K44="","",BSDelta("C",$B$1,K44,Data!$B$4,Data!$B$5,O44,Data!$G$2))</f>
        <v/>
      </c>
      <c r="Q44" s="30" t="str">
        <f>IF(K44="","",BSGamma($B$1,K44,Data!$B$4,Data!$B$5,O44,Data!$G$2)*10)</f>
        <v/>
      </c>
      <c r="R44" s="29" t="str">
        <f>IF(K44="","",BSVega($B$1,K44,Data!$B$4,Data!$B$5,O44,Data!$G$2)/100)</f>
        <v/>
      </c>
      <c r="S44" s="29" t="str">
        <f>IF(K44="","",BStheta("C",$B$1,K44,Data!$B$4,Data!$B$5,O44,Data!$G$2)/365)</f>
        <v/>
      </c>
      <c r="T44" s="19" t="e">
        <f t="shared" si="4"/>
        <v>#VALUE!</v>
      </c>
      <c r="U44" s="26" t="str">
        <f>IF(Data!U46="","",+Data!U46)</f>
        <v/>
      </c>
      <c r="V44" s="31"/>
      <c r="W44" s="31"/>
      <c r="X44" s="31" t="str">
        <f t="shared" ca="1" si="2"/>
        <v/>
      </c>
      <c r="Y44" s="28" t="str">
        <f t="shared" ca="1" si="3"/>
        <v/>
      </c>
      <c r="Z44" s="29" t="str">
        <f ca="1">IF(U44="","",BSDelta("P",$B$1,U44,Data!$B$4,Data!$B$5,Y44,Data!$G$2))</f>
        <v/>
      </c>
      <c r="AA44" s="30" t="str">
        <f ca="1">IF(U44="","",BSGamma($B$1,U44,Data!$B$4,Data!$B$5,Y44,Data!$G$2)*10)</f>
        <v/>
      </c>
      <c r="AB44" s="29" t="str">
        <f ca="1">IF(U44="","",BSVega($B$1,U44,Data!$B$4,Data!$B$5,Y44,Data!$G$2)/100)</f>
        <v/>
      </c>
      <c r="AC44" s="29" t="str">
        <f ca="1">IF(U44="","",BStheta("P",$B$1,U44,Data!$B$4,Data!$B$5,Y44,Data!$G$2)/365)</f>
        <v/>
      </c>
    </row>
    <row r="45" spans="1:29" s="46" customFormat="1" x14ac:dyDescent="0.25">
      <c r="A45" s="51">
        <f>IF(ISBLANK(Data!C47),"",C45-(Data!B47-Data!A47)/2)</f>
        <v>2.0202830737565591</v>
      </c>
      <c r="B45" s="52">
        <f>IF(ISBLANK(Data!C47),"",C45+(Data!B47-Data!A47)/2)</f>
        <v>2.5202830737565591</v>
      </c>
      <c r="C45" s="52">
        <f>IF(ISBLANK(Data!C47),"",BSPrice("C",Data!$L$2,E45,Data!$B$4,Data!$B$5,D45,Data!$G$2))</f>
        <v>2.2702830737565591</v>
      </c>
      <c r="D45" s="53">
        <f>IF(ISBLANK(Data!C47),"",Data!D47)</f>
        <v>0.11168382528448792</v>
      </c>
      <c r="E45" s="54">
        <f>IF(ISBLANK(Data!E47),"",Data!E47)</f>
        <v>4700</v>
      </c>
      <c r="F45" s="52">
        <f>IF(ISBLANK(Data!F47),"",H45-(Data!G47-Data!F47)/2)</f>
        <v>260.74089204694269</v>
      </c>
      <c r="G45" s="52">
        <f>IF(ISBLANK(Data!H47),"",H45+(Data!G47-Data!F47)/2)</f>
        <v>266.3408920469426</v>
      </c>
      <c r="H45" s="52">
        <f>IF(ISBLANK(Data!H47),"",BSPrice("P",Data!$L$2,E45,Data!$B$4,Data!$B$5,I45,Data!$G$2))</f>
        <v>263.54089204694264</v>
      </c>
      <c r="I45" s="53">
        <f>IF(ISBLANK(Data!H47),"",Data!I47)</f>
        <v>8.9914859622490462E-2</v>
      </c>
      <c r="K45" s="26" t="str">
        <f>IF(Data!K47="","",+Data!K47)</f>
        <v/>
      </c>
      <c r="L45" s="27"/>
      <c r="M45" s="27"/>
      <c r="N45" s="27" t="str">
        <f t="shared" si="0"/>
        <v/>
      </c>
      <c r="O45" s="28" t="str">
        <f t="shared" si="1"/>
        <v/>
      </c>
      <c r="P45" s="29" t="str">
        <f>IF(K45="","",BSDelta("C",$B$1,K45,Data!$B$4,Data!$B$5,O45,Data!$G$2))</f>
        <v/>
      </c>
      <c r="Q45" s="30" t="str">
        <f>IF(K45="","",BSGamma($B$1,K45,Data!$B$4,Data!$B$5,O45,Data!$G$2)*10)</f>
        <v/>
      </c>
      <c r="R45" s="29" t="str">
        <f>IF(K45="","",BSVega($B$1,K45,Data!$B$4,Data!$B$5,O45,Data!$G$2)/100)</f>
        <v/>
      </c>
      <c r="S45" s="29" t="str">
        <f>IF(K45="","",BStheta("C",$B$1,K45,Data!$B$4,Data!$B$5,O45,Data!$G$2)/365)</f>
        <v/>
      </c>
      <c r="T45" s="19" t="e">
        <f t="shared" si="4"/>
        <v>#VALUE!</v>
      </c>
      <c r="U45" s="26" t="str">
        <f>IF(Data!U47="","",+Data!U47)</f>
        <v/>
      </c>
      <c r="V45" s="31"/>
      <c r="W45" s="31"/>
      <c r="X45" s="31" t="str">
        <f t="shared" ca="1" si="2"/>
        <v/>
      </c>
      <c r="Y45" s="28" t="str">
        <f t="shared" ca="1" si="3"/>
        <v/>
      </c>
      <c r="Z45" s="29" t="str">
        <f ca="1">IF(U45="","",BSDelta("P",$B$1,U45,Data!$B$4,Data!$B$5,Y45,Data!$G$2))</f>
        <v/>
      </c>
      <c r="AA45" s="30" t="str">
        <f ca="1">IF(U45="","",BSGamma($B$1,U45,Data!$B$4,Data!$B$5,Y45,Data!$G$2)*10)</f>
        <v/>
      </c>
      <c r="AB45" s="29" t="str">
        <f ca="1">IF(U45="","",BSVega($B$1,U45,Data!$B$4,Data!$B$5,Y45,Data!$G$2)/100)</f>
        <v/>
      </c>
      <c r="AC45" s="29" t="str">
        <f ca="1">IF(U45="","",BStheta("P",$B$1,U45,Data!$B$4,Data!$B$5,Y45,Data!$G$2)/365)</f>
        <v/>
      </c>
    </row>
    <row r="46" spans="1:29" s="46" customFormat="1" x14ac:dyDescent="0.25">
      <c r="A46" s="51">
        <f>IF(ISBLANK(Data!C48),"",C46-(Data!B48-Data!A48)/2)</f>
        <v>0.43865716781527198</v>
      </c>
      <c r="B46" s="52">
        <f>IF(ISBLANK(Data!C48),"",C46+(Data!B48-Data!A48)/2)</f>
        <v>0.93865716781527198</v>
      </c>
      <c r="C46" s="52">
        <f>IF(ISBLANK(Data!C48),"",BSPrice("C",Data!$L$2,E46,Data!$B$4,Data!$B$5,D46,Data!$G$2))</f>
        <v>0.68865716781527198</v>
      </c>
      <c r="D46" s="53">
        <f>IF(ISBLANK(Data!C48),"",Data!D48)</f>
        <v>0.12025637115008661</v>
      </c>
      <c r="E46" s="54">
        <f>IF(ISBLANK(Data!E48),"",Data!E48)</f>
        <v>4800</v>
      </c>
      <c r="F46" s="52">
        <f ca="1">IF(ISBLANK(Data!F48),"",H46-(Data!G48-Data!F48)/2)</f>
        <v>394.60499701497508</v>
      </c>
      <c r="G46" s="52">
        <f ca="1">IF(ISBLANK(Data!H48),"",H46+(Data!G48-Data!F48)/2)</f>
        <v>400.30499701497513</v>
      </c>
      <c r="H46" s="52">
        <f ca="1">IF(ISBLANK(Data!H48),"",BSPrice("P",Data!$L$2,E46,Data!$B$4,Data!$B$5,I46,Data!$G$2))</f>
        <v>397.45499701497511</v>
      </c>
      <c r="I46" s="53">
        <f ca="1">IF(ISBLANK(Data!H48),"",Data!I48)</f>
        <v>0.28286622381682697</v>
      </c>
      <c r="K46" s="26" t="str">
        <f>IF(Data!K48="","",+Data!K48)</f>
        <v/>
      </c>
      <c r="L46" s="27"/>
      <c r="M46" s="27"/>
      <c r="N46" s="27" t="str">
        <f t="shared" si="0"/>
        <v/>
      </c>
      <c r="O46" s="28" t="str">
        <f t="shared" si="1"/>
        <v/>
      </c>
      <c r="P46" s="29" t="str">
        <f>IF(K46="","",BSDelta("C",$B$1,K46,Data!$B$4,Data!$B$5,O46,Data!$G$2))</f>
        <v/>
      </c>
      <c r="Q46" s="30" t="str">
        <f>IF(K46="","",BSGamma($B$1,K46,Data!$B$4,Data!$B$5,O46,Data!$G$2)*10)</f>
        <v/>
      </c>
      <c r="R46" s="29" t="str">
        <f>IF(K46="","",BSVega($B$1,K46,Data!$B$4,Data!$B$5,O46,Data!$G$2)/100)</f>
        <v/>
      </c>
      <c r="S46" s="29" t="str">
        <f>IF(K46="","",BStheta("C",$B$1,K46,Data!$B$4,Data!$B$5,O46,Data!$G$2)/365)</f>
        <v/>
      </c>
      <c r="T46" s="19" t="e">
        <f t="shared" si="4"/>
        <v>#VALUE!</v>
      </c>
      <c r="U46" s="26" t="str">
        <f>IF(Data!U48="","",+Data!U48)</f>
        <v/>
      </c>
      <c r="V46" s="31"/>
      <c r="W46" s="31"/>
      <c r="X46" s="31" t="str">
        <f t="shared" ca="1" si="2"/>
        <v/>
      </c>
      <c r="Y46" s="28" t="str">
        <f t="shared" ca="1" si="3"/>
        <v/>
      </c>
      <c r="Z46" s="29" t="str">
        <f ca="1">IF(U46="","",BSDelta("P",$B$1,U46,Data!$B$4,Data!$B$5,Y46,Data!$G$2))</f>
        <v/>
      </c>
      <c r="AA46" s="30" t="str">
        <f ca="1">IF(U46="","",BSGamma($B$1,U46,Data!$B$4,Data!$B$5,Y46,Data!$G$2)*10)</f>
        <v/>
      </c>
      <c r="AB46" s="29" t="str">
        <f ca="1">IF(U46="","",BSVega($B$1,U46,Data!$B$4,Data!$B$5,Y46,Data!$G$2)/100)</f>
        <v/>
      </c>
      <c r="AC46" s="29" t="str">
        <f ca="1">IF(U46="","",BStheta("P",$B$1,U46,Data!$B$4,Data!$B$5,Y46,Data!$G$2)/365)</f>
        <v/>
      </c>
    </row>
    <row r="47" spans="1:29" s="46" customFormat="1" x14ac:dyDescent="0.25">
      <c r="A47" s="51">
        <f>IF(ISBLANK(Data!C49),"",C47-(Data!B49-Data!A49)/2)</f>
        <v>0.27605118374370363</v>
      </c>
      <c r="B47" s="52">
        <f>IF(ISBLANK(Data!C49),"",C47+(Data!B49-Data!A49)/2)</f>
        <v>0.77605118374370363</v>
      </c>
      <c r="C47" s="52">
        <f>IF(ISBLANK(Data!C49),"",BSPrice("C",Data!$L$2,E47,Data!$B$4,Data!$B$5,D47,Data!$G$2))</f>
        <v>0.52605118374370363</v>
      </c>
      <c r="D47" s="53">
        <f>IF(ISBLANK(Data!C49),"",Data!D49)</f>
        <v>0.14211687996822339</v>
      </c>
      <c r="E47" s="54">
        <f>IF(ISBLANK(Data!E49),"",Data!E49)</f>
        <v>4900</v>
      </c>
      <c r="F47" s="52" t="str">
        <f>IF(ISBLANK(Data!F49),"",H47-(Data!G49-Data!F49)/2)</f>
        <v/>
      </c>
      <c r="G47" s="52" t="str">
        <f>IF(ISBLANK(Data!H49),"",H47+(Data!G49-Data!F49)/2)</f>
        <v/>
      </c>
      <c r="H47" s="52" t="str">
        <f>IF(ISBLANK(Data!H49),"",BSPrice("P",Data!$L$2,E47,Data!$B$4,Data!$B$5,I47,Data!$G$2))</f>
        <v/>
      </c>
      <c r="I47" s="53" t="str">
        <f>IF(ISBLANK(Data!H49),"",Data!I49)</f>
        <v/>
      </c>
      <c r="K47" s="26" t="str">
        <f>IF(Data!K49="","",+Data!K49)</f>
        <v/>
      </c>
      <c r="L47" s="27"/>
      <c r="M47" s="27"/>
      <c r="N47" s="27" t="str">
        <f t="shared" si="0"/>
        <v/>
      </c>
      <c r="O47" s="28" t="str">
        <f t="shared" si="1"/>
        <v/>
      </c>
      <c r="P47" s="29" t="str">
        <f>IF(K47="","",BSDelta("C",$B$1,K47,Data!$B$4,Data!$B$5,O47,Data!$G$2))</f>
        <v/>
      </c>
      <c r="Q47" s="30" t="str">
        <f>IF(K47="","",BSGamma($B$1,K47,Data!$B$4,Data!$B$5,O47,Data!$G$2)*10)</f>
        <v/>
      </c>
      <c r="R47" s="29" t="str">
        <f>IF(K47="","",BSVega($B$1,K47,Data!$B$4,Data!$B$5,O47,Data!$G$2)/100)</f>
        <v/>
      </c>
      <c r="S47" s="29" t="str">
        <f>IF(K47="","",BStheta("C",$B$1,K47,Data!$B$4,Data!$B$5,O47,Data!$G$2)/365)</f>
        <v/>
      </c>
      <c r="T47" s="19" t="e">
        <f t="shared" si="4"/>
        <v>#VALUE!</v>
      </c>
      <c r="U47" s="26" t="str">
        <f>IF(Data!U49="","",+Data!U49)</f>
        <v/>
      </c>
      <c r="V47" s="31"/>
      <c r="W47" s="31"/>
      <c r="X47" s="31" t="str">
        <f t="shared" si="2"/>
        <v/>
      </c>
      <c r="Y47" s="28" t="str">
        <f t="shared" si="3"/>
        <v/>
      </c>
      <c r="Z47" s="29" t="str">
        <f>IF(U47="","",BSDelta("P",$B$1,U47,Data!$B$4,Data!$B$5,Y47,Data!$G$2))</f>
        <v/>
      </c>
      <c r="AA47" s="30" t="str">
        <f>IF(U47="","",BSGamma($B$1,U47,Data!$B$4,Data!$B$5,Y47,Data!$G$2)*10)</f>
        <v/>
      </c>
      <c r="AB47" s="29" t="str">
        <f>IF(U47="","",BSVega($B$1,U47,Data!$B$4,Data!$B$5,Y47,Data!$G$2)/100)</f>
        <v/>
      </c>
      <c r="AC47" s="29" t="str">
        <f>IF(U47="","",BStheta("P",$B$1,U47,Data!$B$4,Data!$B$5,Y47,Data!$G$2)/365)</f>
        <v/>
      </c>
    </row>
    <row r="48" spans="1:29" s="46" customFormat="1" x14ac:dyDescent="0.25">
      <c r="A48" s="51">
        <f>IF(ISBLANK(Data!C50),"",C48-(Data!B50-Data!A50)/2)</f>
        <v>0.37942629307893017</v>
      </c>
      <c r="B48" s="52">
        <f>IF(ISBLANK(Data!C50),"",C48+(Data!B50-Data!A50)/2)</f>
        <v>1.0794262930789302</v>
      </c>
      <c r="C48" s="52">
        <f>IF(ISBLANK(Data!C50),"",BSPrice("C",Data!$L$2,E48,Data!$B$4,Data!$B$5,D48,Data!$G$2))</f>
        <v>0.72942629307893014</v>
      </c>
      <c r="D48" s="53">
        <f>IF(ISBLANK(Data!C50),"",Data!D50)</f>
        <v>0.17386033066876258</v>
      </c>
      <c r="E48" s="54">
        <f>IF(ISBLANK(Data!E50),"",Data!E50)</f>
        <v>5000</v>
      </c>
      <c r="F48" s="52" t="str">
        <f>IF(ISBLANK(Data!F50),"",H48-(Data!G50-Data!F50)/2)</f>
        <v/>
      </c>
      <c r="G48" s="52" t="str">
        <f>IF(ISBLANK(Data!H50),"",H48+(Data!G50-Data!F50)/2)</f>
        <v/>
      </c>
      <c r="H48" s="52" t="str">
        <f>IF(ISBLANK(Data!H50),"",BSPrice("P",Data!$L$2,E48,Data!$B$4,Data!$B$5,I48,Data!$G$2))</f>
        <v/>
      </c>
      <c r="I48" s="53" t="str">
        <f>IF(ISBLANK(Data!H50),"",Data!I50)</f>
        <v/>
      </c>
      <c r="K48" s="26" t="str">
        <f>IF(Data!K50="","",+Data!K50)</f>
        <v/>
      </c>
      <c r="L48" s="27"/>
      <c r="M48" s="27"/>
      <c r="N48" s="27" t="str">
        <f t="shared" si="0"/>
        <v/>
      </c>
      <c r="O48" s="28" t="str">
        <f t="shared" si="1"/>
        <v/>
      </c>
      <c r="P48" s="29" t="str">
        <f>IF(K48="","",BSDelta("C",$B$1,K48,Data!$B$4,Data!$B$5,O48,Data!$G$2))</f>
        <v/>
      </c>
      <c r="Q48" s="30" t="str">
        <f>IF(K48="","",BSGamma($B$1,K48,Data!$B$4,Data!$B$5,O48,Data!$G$2)*10)</f>
        <v/>
      </c>
      <c r="R48" s="29" t="str">
        <f>IF(K48="","",BSVega($B$1,K48,Data!$B$4,Data!$B$5,O48,Data!$G$2)/100)</f>
        <v/>
      </c>
      <c r="S48" s="29" t="str">
        <f>IF(K48="","",BStheta("C",$B$1,K48,Data!$B$4,Data!$B$5,O48,Data!$G$2)/365)</f>
        <v/>
      </c>
      <c r="T48" s="19" t="e">
        <f t="shared" si="4"/>
        <v>#VALUE!</v>
      </c>
      <c r="U48" s="26" t="str">
        <f>IF(Data!U50="","",+Data!U50)</f>
        <v/>
      </c>
      <c r="V48" s="31"/>
      <c r="W48" s="31"/>
      <c r="X48" s="31" t="str">
        <f t="shared" si="2"/>
        <v/>
      </c>
      <c r="Y48" s="28" t="str">
        <f t="shared" si="3"/>
        <v/>
      </c>
      <c r="Z48" s="29" t="str">
        <f>IF(U48="","",BSDelta("P",$B$1,U48,Data!$B$4,Data!$B$5,Y48,Data!$G$2))</f>
        <v/>
      </c>
      <c r="AA48" s="30" t="str">
        <f>IF(U48="","",BSGamma($B$1,U48,Data!$B$4,Data!$B$5,Y48,Data!$G$2)*10)</f>
        <v/>
      </c>
      <c r="AB48" s="29" t="str">
        <f>IF(U48="","",BSVega($B$1,U48,Data!$B$4,Data!$B$5,Y48,Data!$G$2)/100)</f>
        <v/>
      </c>
      <c r="AC48" s="29" t="str">
        <f>IF(U48="","",BStheta("P",$B$1,U48,Data!$B$4,Data!$B$5,Y48,Data!$G$2)/365)</f>
        <v/>
      </c>
    </row>
    <row r="49" spans="1:29" s="46" customFormat="1" x14ac:dyDescent="0.25">
      <c r="A49" s="51" t="str">
        <f>IF(ISBLANK(Data!C51),"",C49-(Data!B51-Data!A51)/2)</f>
        <v/>
      </c>
      <c r="B49" s="52" t="str">
        <f>IF(ISBLANK(Data!C51),"",C49+(Data!B51-Data!A51)/2)</f>
        <v/>
      </c>
      <c r="C49" s="52" t="str">
        <f>IF(ISBLANK(Data!C51),"",BSPrice("C",Data!$L$2,E49,Data!$B$4,Data!$B$5,D49,Data!$G$2))</f>
        <v/>
      </c>
      <c r="D49" s="53" t="str">
        <f>IF(ISBLANK(Data!C51),"",Data!D51)</f>
        <v/>
      </c>
      <c r="E49" s="54">
        <f>IF(ISBLANK(Data!E51),"",Data!E51)</f>
        <v>5200</v>
      </c>
      <c r="F49" s="52" t="str">
        <f>IF(ISBLANK(Data!F51),"",H49-(Data!G51-Data!F51)/2)</f>
        <v/>
      </c>
      <c r="G49" s="52" t="str">
        <f>IF(ISBLANK(Data!H51),"",H49+(Data!G51-Data!F51)/2)</f>
        <v/>
      </c>
      <c r="H49" s="52" t="str">
        <f>IF(ISBLANK(Data!H51),"",BSPrice("P",Data!$L$2,E49,Data!$B$4,Data!$B$5,I49,Data!$G$2))</f>
        <v/>
      </c>
      <c r="I49" s="53" t="str">
        <f>IF(ISBLANK(Data!H51),"",Data!I51)</f>
        <v/>
      </c>
      <c r="K49" s="26" t="str">
        <f>IF(Data!K51="","",+Data!K51)</f>
        <v/>
      </c>
      <c r="L49" s="27"/>
      <c r="M49" s="27"/>
      <c r="N49" s="27" t="str">
        <f t="shared" si="0"/>
        <v/>
      </c>
      <c r="O49" s="28" t="str">
        <f t="shared" si="1"/>
        <v/>
      </c>
      <c r="P49" s="29" t="str">
        <f>IF(K49="","",BSDelta("C",$B$1,K49,Data!$B$4,Data!$B$5,O49,Data!$G$2))</f>
        <v/>
      </c>
      <c r="Q49" s="30" t="str">
        <f>IF(K49="","",BSGamma($B$1,K49,Data!$B$4,Data!$B$5,O49,Data!$G$2)*10)</f>
        <v/>
      </c>
      <c r="R49" s="29" t="str">
        <f>IF(K49="","",BSVega($B$1,K49,Data!$B$4,Data!$B$5,O49,Data!$G$2)/100)</f>
        <v/>
      </c>
      <c r="S49" s="29" t="str">
        <f>IF(K49="","",BStheta("C",$B$1,K49,Data!$B$4,Data!$B$5,O49,Data!$G$2)/365)</f>
        <v/>
      </c>
      <c r="T49" s="19" t="e">
        <f t="shared" si="4"/>
        <v>#VALUE!</v>
      </c>
      <c r="U49" s="26" t="str">
        <f>IF(Data!U51="","",+Data!U51)</f>
        <v/>
      </c>
      <c r="V49" s="31"/>
      <c r="W49" s="31"/>
      <c r="X49" s="31" t="str">
        <f t="shared" si="2"/>
        <v/>
      </c>
      <c r="Y49" s="28" t="str">
        <f t="shared" si="3"/>
        <v/>
      </c>
      <c r="Z49" s="29" t="str">
        <f>IF(U49="","",BSDelta("P",$B$1,U49,Data!$B$4,Data!$B$5,Y49,Data!$G$2))</f>
        <v/>
      </c>
      <c r="AA49" s="30" t="str">
        <f>IF(U49="","",BSGamma($B$1,U49,Data!$B$4,Data!$B$5,Y49,Data!$G$2)*10)</f>
        <v/>
      </c>
      <c r="AB49" s="29" t="str">
        <f>IF(U49="","",BSVega($B$1,U49,Data!$B$4,Data!$B$5,Y49,Data!$G$2)/100)</f>
        <v/>
      </c>
      <c r="AC49" s="29" t="str">
        <f>IF(U49="","",BStheta("P",$B$1,U49,Data!$B$4,Data!$B$5,Y49,Data!$G$2)/365)</f>
        <v/>
      </c>
    </row>
    <row r="50" spans="1:29" s="46" customFormat="1" x14ac:dyDescent="0.25">
      <c r="A50" s="51" t="str">
        <f>IF(ISBLANK(Data!C52),"",C50-(Data!B52-Data!A52)/2)</f>
        <v/>
      </c>
      <c r="B50" s="52" t="str">
        <f>IF(ISBLANK(Data!C52),"",C50+(Data!B52-Data!A52)/2)</f>
        <v/>
      </c>
      <c r="C50" s="52" t="str">
        <f>IF(ISBLANK(Data!C52),"",BSPrice("C",Data!$L$2,E50,Data!$B$4,Data!$B$5,D50,Data!$G$2))</f>
        <v/>
      </c>
      <c r="D50" s="53" t="str">
        <f>IF(ISBLANK(Data!C52),"",Data!D52)</f>
        <v/>
      </c>
      <c r="E50" s="54">
        <f>IF(ISBLANK(Data!E52),"",Data!E52)</f>
        <v>5400</v>
      </c>
      <c r="F50" s="52" t="str">
        <f>IF(ISBLANK(Data!F52),"",H50-(Data!G52-Data!F52)/2)</f>
        <v/>
      </c>
      <c r="G50" s="52" t="str">
        <f>IF(ISBLANK(Data!H52),"",H50+(Data!G52-Data!F52)/2)</f>
        <v/>
      </c>
      <c r="H50" s="52" t="str">
        <f>IF(ISBLANK(Data!H52),"",BSPrice("P",Data!$L$2,E50,Data!$B$4,Data!$B$5,I50,Data!$G$2))</f>
        <v/>
      </c>
      <c r="I50" s="53" t="str">
        <f>IF(ISBLANK(Data!H52),"",Data!I52)</f>
        <v/>
      </c>
      <c r="K50" s="26" t="str">
        <f>IF(Data!K52="","",+Data!K52)</f>
        <v/>
      </c>
      <c r="L50" s="27"/>
      <c r="M50" s="27"/>
      <c r="N50" s="27" t="str">
        <f t="shared" si="0"/>
        <v/>
      </c>
      <c r="O50" s="28" t="str">
        <f t="shared" si="1"/>
        <v/>
      </c>
      <c r="P50" s="29" t="str">
        <f>IF(K50="","",BSDelta("C",$B$1,K50,Data!$B$4,Data!$B$5,O50,Data!$G$2))</f>
        <v/>
      </c>
      <c r="Q50" s="30" t="str">
        <f>IF(K50="","",BSGamma($B$1,K50,Data!$B$4,Data!$B$5,O50,Data!$G$2)*10)</f>
        <v/>
      </c>
      <c r="R50" s="29" t="str">
        <f>IF(K50="","",BSVega($B$1,K50,Data!$B$4,Data!$B$5,O50,Data!$G$2)/100)</f>
        <v/>
      </c>
      <c r="S50" s="29" t="str">
        <f>IF(K50="","",BStheta("C",$B$1,K50,Data!$B$4,Data!$B$5,O50,Data!$G$2)/365)</f>
        <v/>
      </c>
      <c r="T50" s="19" t="e">
        <f t="shared" si="4"/>
        <v>#VALUE!</v>
      </c>
      <c r="U50" s="26" t="str">
        <f>IF(Data!U52="","",+Data!U52)</f>
        <v/>
      </c>
      <c r="V50" s="31"/>
      <c r="W50" s="31"/>
      <c r="X50" s="31" t="str">
        <f t="shared" si="2"/>
        <v/>
      </c>
      <c r="Y50" s="28" t="str">
        <f t="shared" si="3"/>
        <v/>
      </c>
      <c r="Z50" s="29" t="str">
        <f>IF(U50="","",BSDelta("P",$B$1,U50,Data!$B$4,Data!$B$5,Y50,Data!$G$2))</f>
        <v/>
      </c>
      <c r="AA50" s="30" t="str">
        <f>IF(U50="","",BSGamma($B$1,U50,Data!$B$4,Data!$B$5,Y50,Data!$G$2)*10)</f>
        <v/>
      </c>
      <c r="AB50" s="29" t="str">
        <f>IF(U50="","",BSVega($B$1,U50,Data!$B$4,Data!$B$5,Y50,Data!$G$2)/100)</f>
        <v/>
      </c>
      <c r="AC50" s="29" t="str">
        <f>IF(U50="","",BStheta("P",$B$1,U50,Data!$B$4,Data!$B$5,Y50,Data!$G$2)/365)</f>
        <v/>
      </c>
    </row>
    <row r="51" spans="1:29" s="46" customFormat="1" x14ac:dyDescent="0.25">
      <c r="A51" s="51" t="str">
        <f>IF(ISBLANK(Data!C53),"",C51-(Data!B53-Data!A53)/2)</f>
        <v/>
      </c>
      <c r="B51" s="52" t="str">
        <f>IF(ISBLANK(Data!C53),"",C51+(Data!B53-Data!A53)/2)</f>
        <v/>
      </c>
      <c r="C51" s="52" t="str">
        <f>IF(ISBLANK(Data!C53),"",BSPrice("C",Data!$L$2,E51,Data!$B$4,Data!$B$5,D51,Data!$G$2))</f>
        <v/>
      </c>
      <c r="D51" s="53" t="str">
        <f>IF(ISBLANK(Data!C53),"",Data!D53)</f>
        <v/>
      </c>
      <c r="E51" s="54">
        <f>IF(ISBLANK(Data!E53),"",Data!E53)</f>
        <v>5600</v>
      </c>
      <c r="F51" s="52" t="str">
        <f>IF(ISBLANK(Data!F53),"",H51-(Data!G53-Data!F53)/2)</f>
        <v/>
      </c>
      <c r="G51" s="52" t="str">
        <f>IF(ISBLANK(Data!H53),"",H51+(Data!G53-Data!F53)/2)</f>
        <v/>
      </c>
      <c r="H51" s="52" t="str">
        <f>IF(ISBLANK(Data!H53),"",BSPrice("P",Data!$L$2,E51,Data!$B$4,Data!$B$5,I51,Data!$G$2))</f>
        <v/>
      </c>
      <c r="I51" s="53" t="str">
        <f>IF(ISBLANK(Data!H53),"",Data!I53)</f>
        <v/>
      </c>
      <c r="K51" s="26" t="str">
        <f>IF(Data!K53="","",+Data!K53)</f>
        <v/>
      </c>
      <c r="L51" s="27"/>
      <c r="M51" s="27"/>
      <c r="N51" s="27" t="str">
        <f t="shared" si="0"/>
        <v/>
      </c>
      <c r="O51" s="28" t="str">
        <f t="shared" si="1"/>
        <v/>
      </c>
      <c r="P51" s="29" t="str">
        <f>IF(K51="","",BSDelta("C",$B$1,K51,Data!$B$4,Data!$B$5,O51,Data!$G$2))</f>
        <v/>
      </c>
      <c r="Q51" s="30" t="str">
        <f>IF(K51="","",BSGamma($B$1,K51,Data!$B$4,Data!$B$5,O51,Data!$G$2)*10)</f>
        <v/>
      </c>
      <c r="R51" s="29" t="str">
        <f>IF(K51="","",BSVega($B$1,K51,Data!$B$4,Data!$B$5,O51,Data!$G$2)/100)</f>
        <v/>
      </c>
      <c r="S51" s="29" t="str">
        <f>IF(K51="","",BStheta("C",$B$1,K51,Data!$B$4,Data!$B$5,O51,Data!$G$2)/365)</f>
        <v/>
      </c>
      <c r="T51" s="19" t="e">
        <f t="shared" si="4"/>
        <v>#VALUE!</v>
      </c>
      <c r="U51" s="26" t="str">
        <f>IF(Data!U53="","",+Data!U53)</f>
        <v/>
      </c>
      <c r="V51" s="31"/>
      <c r="W51" s="31"/>
      <c r="X51" s="31" t="str">
        <f t="shared" si="2"/>
        <v/>
      </c>
      <c r="Y51" s="28" t="str">
        <f t="shared" si="3"/>
        <v/>
      </c>
      <c r="Z51" s="29" t="str">
        <f>IF(U51="","",BSDelta("P",$B$1,U51,Data!$B$4,Data!$B$5,Y51,Data!$G$2))</f>
        <v/>
      </c>
      <c r="AA51" s="30" t="str">
        <f>IF(U51="","",BSGamma($B$1,U51,Data!$B$4,Data!$B$5,Y51,Data!$G$2)*10)</f>
        <v/>
      </c>
      <c r="AB51" s="29" t="str">
        <f>IF(U51="","",BSVega($B$1,U51,Data!$B$4,Data!$B$5,Y51,Data!$G$2)/100)</f>
        <v/>
      </c>
      <c r="AC51" s="29" t="str">
        <f>IF(U51="","",BStheta("P",$B$1,U51,Data!$B$4,Data!$B$5,Y51,Data!$G$2)/365)</f>
        <v/>
      </c>
    </row>
    <row r="52" spans="1:29" s="46" customFormat="1" x14ac:dyDescent="0.25">
      <c r="A52" s="51" t="str">
        <f>IF(ISBLANK(Data!C54),"",C52-(Data!B54-Data!A54)/2)</f>
        <v/>
      </c>
      <c r="B52" s="52" t="str">
        <f>IF(ISBLANK(Data!C54),"",C52+(Data!B54-Data!A54)/2)</f>
        <v/>
      </c>
      <c r="C52" s="52" t="str">
        <f>IF(ISBLANK(Data!C54),"",BSPrice("C",Data!$L$2,E52,Data!$B$4,Data!$B$5,D52,Data!$G$2))</f>
        <v/>
      </c>
      <c r="D52" s="53" t="str">
        <f>IF(ISBLANK(Data!C54),"",Data!D54)</f>
        <v/>
      </c>
      <c r="E52" s="54">
        <f>IF(ISBLANK(Data!E54),"",Data!E54)</f>
        <v>6000</v>
      </c>
      <c r="F52" s="52" t="str">
        <f>IF(ISBLANK(Data!F54),"",H52-(Data!G54-Data!F54)/2)</f>
        <v/>
      </c>
      <c r="G52" s="52" t="str">
        <f>IF(ISBLANK(Data!H54),"",H52+(Data!G54-Data!F54)/2)</f>
        <v/>
      </c>
      <c r="H52" s="52" t="str">
        <f>IF(ISBLANK(Data!H54),"",BSPrice("P",Data!$L$2,E52,Data!$B$4,Data!$B$5,I52,Data!$G$2))</f>
        <v/>
      </c>
      <c r="I52" s="53" t="str">
        <f>IF(ISBLANK(Data!H54),"",Data!I54)</f>
        <v/>
      </c>
      <c r="K52" s="26" t="str">
        <f>IF(Data!K54="","",+Data!K54)</f>
        <v/>
      </c>
      <c r="L52" s="27"/>
      <c r="M52" s="27"/>
      <c r="N52" s="27" t="str">
        <f t="shared" si="0"/>
        <v/>
      </c>
      <c r="O52" s="28" t="str">
        <f t="shared" si="1"/>
        <v/>
      </c>
      <c r="P52" s="29" t="str">
        <f>IF(K52="","",BSDelta("C",$B$1,K52,Data!$B$4,Data!$B$5,O52,Data!$G$2))</f>
        <v/>
      </c>
      <c r="Q52" s="30" t="str">
        <f>IF(K52="","",BSGamma($B$1,K52,Data!$B$4,Data!$B$5,O52,Data!$G$2)*10)</f>
        <v/>
      </c>
      <c r="R52" s="29" t="str">
        <f>IF(K52="","",BSVega($B$1,K52,Data!$B$4,Data!$B$5,O52,Data!$G$2)/100)</f>
        <v/>
      </c>
      <c r="S52" s="29" t="str">
        <f>IF(K52="","",BStheta("C",$B$1,K52,Data!$B$4,Data!$B$5,O52,Data!$G$2)/365)</f>
        <v/>
      </c>
      <c r="T52" s="19" t="e">
        <f t="shared" si="4"/>
        <v>#VALUE!</v>
      </c>
      <c r="U52" s="26" t="str">
        <f>IF(Data!U54="","",+Data!U54)</f>
        <v/>
      </c>
      <c r="V52" s="31"/>
      <c r="W52" s="31"/>
      <c r="X52" s="31" t="str">
        <f t="shared" si="2"/>
        <v/>
      </c>
      <c r="Y52" s="28" t="str">
        <f t="shared" si="3"/>
        <v/>
      </c>
      <c r="Z52" s="29" t="str">
        <f>IF(U52="","",BSDelta("P",$B$1,U52,Data!$B$4,Data!$B$5,Y52,Data!$G$2))</f>
        <v/>
      </c>
      <c r="AA52" s="30" t="str">
        <f>IF(U52="","",BSGamma($B$1,U52,Data!$B$4,Data!$B$5,Y52,Data!$G$2)*10)</f>
        <v/>
      </c>
      <c r="AB52" s="29" t="str">
        <f>IF(U52="","",BSVega($B$1,U52,Data!$B$4,Data!$B$5,Y52,Data!$G$2)/100)</f>
        <v/>
      </c>
      <c r="AC52" s="29" t="str">
        <f>IF(U52="","",BStheta("P",$B$1,U52,Data!$B$4,Data!$B$5,Y52,Data!$G$2)/365)</f>
        <v/>
      </c>
    </row>
    <row r="53" spans="1:29" s="46" customFormat="1" x14ac:dyDescent="0.25">
      <c r="A53" s="51" t="str">
        <f>IF(ISBLANK(Data!C55),"",C53-(Data!B55-Data!A55)/2)</f>
        <v/>
      </c>
      <c r="B53" s="52" t="str">
        <f>IF(ISBLANK(Data!C55),"",C53+(Data!B55-Data!A55)/2)</f>
        <v/>
      </c>
      <c r="C53" s="52" t="str">
        <f>IF(ISBLANK(Data!C55),"",BSPrice("C",Data!$L$2,E53,Data!$B$4,Data!$B$5,D53,Data!$G$2))</f>
        <v/>
      </c>
      <c r="D53" s="53" t="str">
        <f>IF(ISBLANK(Data!C55),"",Data!D55)</f>
        <v/>
      </c>
      <c r="E53" s="54">
        <f>IF(ISBLANK(Data!E55),"",Data!E55)</f>
        <v>6400</v>
      </c>
      <c r="F53" s="52" t="str">
        <f>IF(ISBLANK(Data!F55),"",H53-(Data!G55-Data!F55)/2)</f>
        <v/>
      </c>
      <c r="G53" s="52" t="str">
        <f>IF(ISBLANK(Data!H55),"",H53+(Data!G55-Data!F55)/2)</f>
        <v/>
      </c>
      <c r="H53" s="52" t="str">
        <f>IF(ISBLANK(Data!H55),"",BSPrice("P",Data!$L$2,E53,Data!$B$4,Data!$B$5,I53,Data!$G$2))</f>
        <v/>
      </c>
      <c r="I53" s="53" t="str">
        <f>IF(ISBLANK(Data!H55),"",Data!I55)</f>
        <v/>
      </c>
      <c r="K53" s="26" t="str">
        <f>IF(Data!K55="","",+Data!K55)</f>
        <v/>
      </c>
      <c r="L53" s="27"/>
      <c r="M53" s="27"/>
      <c r="N53" s="27" t="str">
        <f t="shared" si="0"/>
        <v/>
      </c>
      <c r="O53" s="28" t="str">
        <f t="shared" si="1"/>
        <v/>
      </c>
      <c r="P53" s="29" t="str">
        <f>IF(K53="","",BSDelta("C",$B$1,K53,Data!$B$4,Data!$B$5,O53,Data!$G$2))</f>
        <v/>
      </c>
      <c r="Q53" s="30" t="str">
        <f>IF(K53="","",BSGamma($B$1,K53,Data!$B$4,Data!$B$5,O53,Data!$G$2)*10)</f>
        <v/>
      </c>
      <c r="R53" s="29" t="str">
        <f>IF(K53="","",BSVega($B$1,K53,Data!$B$4,Data!$B$5,O53,Data!$G$2)/100)</f>
        <v/>
      </c>
      <c r="S53" s="29" t="str">
        <f>IF(K53="","",BStheta("C",$B$1,K53,Data!$B$4,Data!$B$5,O53,Data!$G$2)/365)</f>
        <v/>
      </c>
      <c r="T53" s="19" t="e">
        <f t="shared" si="4"/>
        <v>#VALUE!</v>
      </c>
      <c r="U53" s="26" t="str">
        <f>IF(Data!U55="","",+Data!U55)</f>
        <v/>
      </c>
      <c r="V53" s="31"/>
      <c r="W53" s="31"/>
      <c r="X53" s="31" t="str">
        <f t="shared" si="2"/>
        <v/>
      </c>
      <c r="Y53" s="28" t="str">
        <f t="shared" si="3"/>
        <v/>
      </c>
      <c r="Z53" s="29" t="str">
        <f>IF(U53="","",BSDelta("P",$B$1,U53,Data!$B$4,Data!$B$5,Y53,Data!$G$2))</f>
        <v/>
      </c>
      <c r="AA53" s="30" t="str">
        <f>IF(U53="","",BSGamma($B$1,U53,Data!$B$4,Data!$B$5,Y53,Data!$G$2)*10)</f>
        <v/>
      </c>
      <c r="AB53" s="29" t="str">
        <f>IF(U53="","",BSVega($B$1,U53,Data!$B$4,Data!$B$5,Y53,Data!$G$2)/100)</f>
        <v/>
      </c>
      <c r="AC53" s="29" t="str">
        <f>IF(U53="","",BStheta("P",$B$1,U53,Data!$B$4,Data!$B$5,Y53,Data!$G$2)/365)</f>
        <v/>
      </c>
    </row>
    <row r="54" spans="1:29" s="46" customFormat="1" ht="15.75" thickBot="1" x14ac:dyDescent="0.3">
      <c r="A54" s="55" t="str">
        <f>IF(ISBLANK(Data!C56),"",C54-(Data!B56-Data!A56)/2)</f>
        <v/>
      </c>
      <c r="B54" s="56" t="str">
        <f>IF(ISBLANK(Data!C56),"",C54+(Data!B56-Data!A56)/2)</f>
        <v/>
      </c>
      <c r="C54" s="52" t="str">
        <f>IF(ISBLANK(Data!C56),"",BSPrice("C",Data!$L$2,E54,Data!$B$4,Data!$B$5,D54,Data!$G$2))</f>
        <v/>
      </c>
      <c r="D54" s="53" t="str">
        <f>IF(ISBLANK(Data!C56),"",Data!D56)</f>
        <v/>
      </c>
      <c r="E54" s="57" t="str">
        <f>IF(ISBLANK(Data!E56),"",Data!E56)</f>
        <v/>
      </c>
      <c r="F54" s="52" t="str">
        <f>IF(ISBLANK(Data!F56),"",H54-(Data!G56-Data!F56)/2)</f>
        <v/>
      </c>
      <c r="G54" s="56" t="str">
        <f>IF(ISBLANK(Data!H56),"",H54+(Data!G56-Data!F56)/2)</f>
        <v/>
      </c>
      <c r="H54" s="52" t="str">
        <f>IF(ISBLANK(Data!H56),"",BSPrice("P",Data!$L$2,E54,Data!$B$4,Data!$B$5,I54,Data!$G$2))</f>
        <v/>
      </c>
      <c r="I54" s="53" t="str">
        <f>IF(ISBLANK(Data!H56),"",Data!I56)</f>
        <v/>
      </c>
      <c r="K54" s="26" t="str">
        <f>IF(Data!K56="","",+Data!K56)</f>
        <v/>
      </c>
      <c r="L54" s="27"/>
      <c r="M54" s="27"/>
      <c r="N54" s="27" t="str">
        <f t="shared" si="0"/>
        <v/>
      </c>
      <c r="O54" s="28" t="str">
        <f t="shared" si="1"/>
        <v/>
      </c>
      <c r="P54" s="29" t="str">
        <f>IF(K54="","",BSDelta("C",$B$1,K54,Data!$B$4,Data!$B$5,O54,Data!$G$2))</f>
        <v/>
      </c>
      <c r="Q54" s="30" t="str">
        <f>IF(K54="","",BSGamma($B$1,K54,Data!$B$4,Data!$B$5,O54,Data!$G$2)*10)</f>
        <v/>
      </c>
      <c r="R54" s="29" t="str">
        <f>IF(K54="","",BSVega($B$1,K54,Data!$B$4,Data!$B$5,O54,Data!$G$2)/100)</f>
        <v/>
      </c>
      <c r="S54" s="29" t="str">
        <f>IF(K54="","",BStheta("C",$B$1,K54,Data!$B$4,Data!$B$5,O54,Data!$G$2)/365)</f>
        <v/>
      </c>
      <c r="T54" s="19" t="e">
        <f t="shared" si="4"/>
        <v>#VALUE!</v>
      </c>
      <c r="U54" s="26" t="str">
        <f>IF(Data!U56="","",+Data!U56)</f>
        <v/>
      </c>
      <c r="V54" s="31"/>
      <c r="W54" s="31"/>
      <c r="X54" s="31" t="str">
        <f t="shared" si="2"/>
        <v/>
      </c>
      <c r="Y54" s="28" t="str">
        <f t="shared" si="3"/>
        <v/>
      </c>
      <c r="Z54" s="29" t="str">
        <f>IF(U54="","",BSDelta("P",$B$1,U54,Data!$B$4,Data!$B$5,Y54,Data!$G$2))</f>
        <v/>
      </c>
      <c r="AA54" s="30" t="str">
        <f>IF(U54="","",BSGamma($B$1,U54,Data!$B$4,Data!$B$5,Y54,Data!$G$2)*10)</f>
        <v/>
      </c>
      <c r="AB54" s="29" t="str">
        <f>IF(U54="","",BSVega($B$1,U54,Data!$B$4,Data!$B$5,Y54,Data!$G$2)/100)</f>
        <v/>
      </c>
      <c r="AC54" s="29" t="str">
        <f>IF(U54="","",BStheta("P",$B$1,U54,Data!$B$4,Data!$B$5,Y54,Data!$G$2)/365)</f>
        <v/>
      </c>
    </row>
  </sheetData>
  <mergeCells count="3">
    <mergeCell ref="A4:I4"/>
    <mergeCell ref="A5:D5"/>
    <mergeCell ref="F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25</vt:i4>
      </vt:variant>
    </vt:vector>
  </HeadingPairs>
  <TitlesOfParts>
    <vt:vector size="28" baseType="lpstr">
      <vt:lpstr>Input_sheet_Option</vt:lpstr>
      <vt:lpstr>Data</vt:lpstr>
      <vt:lpstr>Live</vt:lpstr>
      <vt:lpstr>Input_sheet_Option!DonnéesExternes_10</vt:lpstr>
      <vt:lpstr>Input_sheet_Option!DonnéesExternes_11</vt:lpstr>
      <vt:lpstr>Input_sheet_Option!DonnéesExternes_12</vt:lpstr>
      <vt:lpstr>Input_sheet_Option!DonnéesExternes_13</vt:lpstr>
      <vt:lpstr>Input_sheet_Option!DonnéesExternes_14</vt:lpstr>
      <vt:lpstr>Input_sheet_Option!DonnéesExternes_15</vt:lpstr>
      <vt:lpstr>Input_sheet_Option!DonnéesExternes_16</vt:lpstr>
      <vt:lpstr>Input_sheet_Option!DonnéesExternes_17</vt:lpstr>
      <vt:lpstr>Input_sheet_Option!DonnéesExternes_18</vt:lpstr>
      <vt:lpstr>Input_sheet_Option!DonnéesExternes_19</vt:lpstr>
      <vt:lpstr>Input_sheet_Option!DonnéesExternes_20</vt:lpstr>
      <vt:lpstr>Input_sheet_Option!DonnéesExternes_21</vt:lpstr>
      <vt:lpstr>Input_sheet_Option!DonnéesExternes_22</vt:lpstr>
      <vt:lpstr>Input_sheet_Option!DonnéesExternes_23</vt:lpstr>
      <vt:lpstr>Input_sheet_Option!DonnéesExternes_24</vt:lpstr>
      <vt:lpstr>Input_sheet_Option!DonnéesExternes_25</vt:lpstr>
      <vt:lpstr>Input_sheet_Option!DonnéesExternes_26</vt:lpstr>
      <vt:lpstr>Input_sheet_Option!DonnéesExternes_27</vt:lpstr>
      <vt:lpstr>Input_sheet_Option!DonnéesExternes_28</vt:lpstr>
      <vt:lpstr>Input_sheet_Option!DonnéesExternes_29</vt:lpstr>
      <vt:lpstr>Input_sheet_Option!DonnéesExternes_30</vt:lpstr>
      <vt:lpstr>Input_sheet_Option!DonnéesExternes_31</vt:lpstr>
      <vt:lpstr>Input_sheet_Option!DonnéesExternes_7</vt:lpstr>
      <vt:lpstr>Input_sheet_Option!DonnéesExternes_8</vt:lpstr>
      <vt:lpstr>Input_sheet_Option!DonnéesExternes_9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Chino</dc:creator>
  <cp:lastModifiedBy>Chino</cp:lastModifiedBy>
  <dcterms:created xsi:type="dcterms:W3CDTF">2014-05-12T09:10:21Z</dcterms:created>
  <dcterms:modified xsi:type="dcterms:W3CDTF">2014-05-20T15:28:29Z</dcterms:modified>
</cp:coreProperties>
</file>